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codeName="DieseArbeitsmappe"/>
  <mc:AlternateContent xmlns:mc="http://schemas.openxmlformats.org/markup-compatibility/2006">
    <mc:Choice Requires="x15">
      <x15ac:absPath xmlns:x15ac="http://schemas.microsoft.com/office/spreadsheetml/2010/11/ac" url="C:\Daten\internet\html\xls\2023\"/>
    </mc:Choice>
  </mc:AlternateContent>
  <xr:revisionPtr revIDLastSave="0" documentId="8_{5B5AA204-9365-483E-B543-4F9C16E3B5DF}" xr6:coauthVersionLast="47" xr6:coauthVersionMax="47" xr10:uidLastSave="{00000000-0000-0000-0000-000000000000}"/>
  <workbookProtection workbookAlgorithmName="SHA-512" workbookHashValue="tMqvsTvEb6K6xQbm6DHOdIdwaGlsmU/NeVV5pKLt9LpkwvCH1oL56gHCDSlfvDqOL/yoKd2Xj40E1TIXTyTVNg==" workbookSaltValue="a6Qc/AN4AmhEewGr8uARpQ==" workbookSpinCount="100000" lockStructure="1"/>
  <bookViews>
    <workbookView xWindow="-93" yWindow="-93" windowWidth="25786" windowHeight="13986" activeTab="6" xr2:uid="{00000000-000D-0000-FFFF-FFFF00000000}"/>
  </bookViews>
  <sheets>
    <sheet name="Significance" sheetId="68" r:id="rId1"/>
    <sheet name="Reporting" sheetId="69" r:id="rId2"/>
    <sheet name="Auswertung" sheetId="70" r:id="rId3"/>
    <sheet name="Datenübernahme" sheetId="71" r:id="rId4"/>
    <sheet name="Signifikanz" sheetId="72" r:id="rId5"/>
    <sheet name="Ausfüllhinweise" sheetId="73" r:id="rId6"/>
    <sheet name="Kontakt" sheetId="63" r:id="rId7"/>
    <sheet name="Teilnehmerdaten" sheetId="62" state="hidden" r:id="rId8"/>
    <sheet name="Ergebnisse" sheetId="5" r:id="rId9"/>
    <sheet name="Mitteilungen" sheetId="15" r:id="rId10"/>
    <sheet name="Elemente" sheetId="64" state="hidden" r:id="rId11"/>
    <sheet name="aw" sheetId="65" state="hidden" r:id="rId12"/>
    <sheet name="Wasser" sheetId="18" state="hidden" r:id="rId13"/>
    <sheet name="Asche" sheetId="23" state="hidden" r:id="rId14"/>
    <sheet name="Rohprotein" sheetId="21" state="hidden" r:id="rId15"/>
    <sheet name="Fett" sheetId="22" state="hidden" r:id="rId16"/>
    <sheet name="Fett_gesaettigt" sheetId="66" state="hidden" r:id="rId17"/>
    <sheet name="HBZ" sheetId="37" state="hidden" r:id="rId18"/>
    <sheet name="Buttersre" sheetId="38" state="hidden" r:id="rId19"/>
    <sheet name="BSME" sheetId="39" state="hidden" r:id="rId20"/>
    <sheet name="Stärke" sheetId="24" state="hidden" r:id="rId21"/>
    <sheet name="Saccharose" sheetId="40" state="hidden" r:id="rId22"/>
    <sheet name="Cholesterin" sheetId="25" state="hidden" r:id="rId23"/>
    <sheet name="Gesamtsterine" sheetId="26" state="hidden" r:id="rId24"/>
    <sheet name="Ballaststoffe" sheetId="50" state="hidden" r:id="rId25"/>
    <sheet name="Kochsalz" sheetId="61" state="hidden" r:id="rId26"/>
  </sheets>
  <externalReferences>
    <externalReference r:id="rId27"/>
    <externalReference r:id="rId28"/>
    <externalReference r:id="rId29"/>
    <externalReference r:id="rId30"/>
    <externalReference r:id="rId31"/>
    <externalReference r:id="rId32"/>
    <externalReference r:id="rId33"/>
    <externalReference r:id="rId34"/>
  </externalReferences>
  <definedNames>
    <definedName name="_ftn1" localSheetId="2">Auswertung!$A$3</definedName>
    <definedName name="_ftn1" localSheetId="0">Significance!#REF!</definedName>
    <definedName name="_ftn1" localSheetId="4">Signifikanz!#REF!</definedName>
    <definedName name="_ftnref1" localSheetId="2">Auswertung!#REF!</definedName>
    <definedName name="_ftnref1" localSheetId="0">Significance!$A$3</definedName>
    <definedName name="_ftnref1" localSheetId="4">Signifikanz!#REF!</definedName>
    <definedName name="Daten" localSheetId="5">#REF!</definedName>
    <definedName name="Daten" localSheetId="16">#REF!</definedName>
    <definedName name="Daten">#REF!</definedName>
    <definedName name="_xlnm.Print_Area" localSheetId="3">Datenübernahme!$A$1:$C$8</definedName>
    <definedName name="_xlnm.Print_Area" localSheetId="8">Ergebnisse!$A$1:$I$92</definedName>
    <definedName name="_xlnm.Print_Area" localSheetId="4">Signifikanz!$A$1:$C$10</definedName>
    <definedName name="Elemente">[1]Parameter2!$B$3:$B$18</definedName>
    <definedName name="MBlei" localSheetId="5">#REF!</definedName>
    <definedName name="MBlei" localSheetId="16">#REF!</definedName>
    <definedName name="MBlei">#REF!</definedName>
    <definedName name="OLE_LINK1" localSheetId="5">Ausfüllhinweise!$A$20</definedName>
    <definedName name="OLE_LINK1" localSheetId="1">Reporting!$A$14</definedName>
    <definedName name="OLE_LINK2" localSheetId="1">Reporting!$J$7</definedName>
    <definedName name="Parameter2" localSheetId="5">#REF!</definedName>
    <definedName name="Parameter2" localSheetId="10">#REF!</definedName>
    <definedName name="Parameter2" localSheetId="16">#REF!</definedName>
    <definedName name="Parameter2" localSheetId="6">#REF!</definedName>
    <definedName name="Parameter2">Rohprotein!$B$6:$B$21</definedName>
    <definedName name="Parameter2alt" localSheetId="5">#REF!</definedName>
    <definedName name="Parameter2alt" localSheetId="16">#REF!</definedName>
    <definedName name="Parameter2alt">#REF!</definedName>
    <definedName name="test" localSheetId="5">[3]Parameter2!$B$3:$B$18</definedName>
    <definedName name="test" localSheetId="2">[7]Parameter2!$B$3:$B$18</definedName>
    <definedName name="test" localSheetId="10">[2]Parameter2!$B$3:$B$18</definedName>
    <definedName name="test" localSheetId="16">[4]Parameter2!$B$3:$B$18</definedName>
    <definedName name="test" localSheetId="25">[3]Parameter2!$B$3:$B$18</definedName>
    <definedName name="test" localSheetId="6">[5]Parameter2!$B$3:$B$18</definedName>
    <definedName name="test" localSheetId="1">[1]Parameter2!$B$3:$B$18</definedName>
    <definedName name="test">[2]Parameter2!$B$3:$B$18</definedName>
    <definedName name="test1" localSheetId="5">[5]Parameter2!$B$3:$B$18</definedName>
    <definedName name="test1">[8]Parameter2!$B$3:$B$18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6" i="5" l="1"/>
  <c r="B11" i="62" l="1"/>
  <c r="B10" i="62"/>
  <c r="F5" i="5" l="1"/>
  <c r="F4" i="5"/>
  <c r="B15" i="62" l="1"/>
  <c r="C15" i="62"/>
  <c r="B16" i="62"/>
  <c r="C16" i="62"/>
  <c r="B17" i="62"/>
  <c r="C17" i="62"/>
  <c r="B18" i="62"/>
  <c r="C18" i="62"/>
  <c r="B19" i="62"/>
  <c r="C19" i="62"/>
  <c r="B20" i="62"/>
  <c r="C20" i="62"/>
  <c r="B21" i="62"/>
  <c r="C21" i="62"/>
  <c r="B22" i="62"/>
  <c r="C22" i="62"/>
  <c r="B23" i="62"/>
  <c r="C23" i="62"/>
  <c r="B24" i="62"/>
  <c r="C24" i="62"/>
  <c r="B25" i="62"/>
  <c r="C25" i="62"/>
  <c r="B26" i="62"/>
  <c r="C26" i="62"/>
  <c r="B27" i="62"/>
  <c r="C27" i="62"/>
  <c r="B28" i="62"/>
  <c r="C28" i="62"/>
  <c r="B29" i="62"/>
  <c r="C29" i="62"/>
  <c r="B30" i="62"/>
  <c r="C30" i="62"/>
  <c r="L78" i="5"/>
  <c r="K78" i="5"/>
  <c r="J78" i="5"/>
  <c r="I78" i="5"/>
  <c r="H78" i="5"/>
  <c r="G78" i="5"/>
  <c r="F78" i="5"/>
  <c r="E1" i="66"/>
  <c r="D1" i="66"/>
  <c r="C1" i="66"/>
  <c r="H25" i="5" s="1"/>
  <c r="F25" i="5"/>
  <c r="I51" i="5" s="1"/>
  <c r="A51" i="5"/>
  <c r="C14" i="62"/>
  <c r="B14" i="62"/>
  <c r="C13" i="62"/>
  <c r="B13" i="62"/>
  <c r="A40" i="5"/>
  <c r="F20" i="5"/>
  <c r="I40" i="5" s="1"/>
  <c r="C1" i="65"/>
  <c r="H20" i="5" s="1"/>
  <c r="L38" i="5"/>
  <c r="K38" i="5"/>
  <c r="J38" i="5"/>
  <c r="I38" i="5"/>
  <c r="H38" i="5"/>
  <c r="G38" i="5"/>
  <c r="F38" i="5"/>
  <c r="B4" i="62"/>
  <c r="C1" i="50"/>
  <c r="H36" i="5" s="1"/>
  <c r="F21" i="5"/>
  <c r="I42" i="5" s="1"/>
  <c r="F22" i="5"/>
  <c r="I44" i="5" s="1"/>
  <c r="G22" i="5"/>
  <c r="F23" i="5"/>
  <c r="I47" i="5" s="1"/>
  <c r="F24" i="5"/>
  <c r="I49" i="5" s="1"/>
  <c r="F26" i="5"/>
  <c r="I53" i="5" s="1"/>
  <c r="G27" i="5"/>
  <c r="F28" i="5"/>
  <c r="I56" i="5" s="1"/>
  <c r="G29" i="5"/>
  <c r="F30" i="5"/>
  <c r="I61" i="5" s="1"/>
  <c r="G31" i="5"/>
  <c r="F32" i="5"/>
  <c r="I64" i="5" s="1"/>
  <c r="G32" i="5"/>
  <c r="F33" i="5"/>
  <c r="I68" i="5" s="1"/>
  <c r="F34" i="5"/>
  <c r="I70" i="5" s="1"/>
  <c r="F35" i="5"/>
  <c r="F36" i="5"/>
  <c r="I72" i="5" s="1"/>
  <c r="F37" i="5"/>
  <c r="I75" i="5" s="1"/>
  <c r="A42" i="5"/>
  <c r="A44" i="5"/>
  <c r="A47" i="5"/>
  <c r="A49" i="5"/>
  <c r="A53" i="5"/>
  <c r="A64" i="5"/>
  <c r="A68" i="5"/>
  <c r="C1" i="61"/>
  <c r="H37" i="5" s="1"/>
  <c r="B16" i="63"/>
  <c r="B17" i="63"/>
  <c r="B18" i="63"/>
  <c r="B19" i="63"/>
  <c r="H1" i="15"/>
  <c r="A1" i="18"/>
  <c r="C1" i="18"/>
  <c r="H21" i="5" s="1"/>
  <c r="A1" i="24"/>
  <c r="C1" i="24"/>
  <c r="H32" i="5" s="1"/>
  <c r="C32" i="24"/>
  <c r="I32" i="5" s="1"/>
  <c r="A1" i="40"/>
  <c r="C1" i="40"/>
  <c r="H33" i="5" s="1"/>
  <c r="A1" i="25"/>
  <c r="C1" i="25"/>
  <c r="H34" i="5" s="1"/>
  <c r="A1" i="26"/>
  <c r="C1" i="26"/>
  <c r="H35" i="5"/>
  <c r="A1" i="23"/>
  <c r="C1" i="23"/>
  <c r="H22" i="5" s="1"/>
  <c r="C33" i="23"/>
  <c r="I22" i="5" s="1"/>
  <c r="A1" i="21"/>
  <c r="C1" i="21"/>
  <c r="H23" i="5" s="1"/>
  <c r="A1" i="22"/>
  <c r="C1" i="22"/>
  <c r="H24" i="5" s="1"/>
  <c r="A1" i="37"/>
  <c r="C1" i="37"/>
  <c r="H26" i="5"/>
  <c r="A1" i="38"/>
  <c r="C1" i="38"/>
  <c r="H28" i="5" s="1"/>
  <c r="A1" i="39"/>
  <c r="C1" i="39"/>
  <c r="H30" i="5" s="1"/>
  <c r="B1" i="62"/>
  <c r="B2" i="62"/>
  <c r="D5" i="62"/>
  <c r="D8" i="62" s="1"/>
  <c r="B5" i="62" s="1"/>
  <c r="B6" i="62"/>
  <c r="B7" i="62"/>
  <c r="A58" i="5" l="1"/>
  <c r="A74" i="5"/>
  <c r="A55" i="5"/>
  <c r="A48" i="5"/>
  <c r="A63" i="5"/>
  <c r="A69" i="5"/>
  <c r="A54" i="5"/>
  <c r="A71" i="5"/>
  <c r="I65" i="5"/>
  <c r="A52" i="5"/>
  <c r="A41" i="5"/>
  <c r="A57" i="5"/>
  <c r="A76" i="5"/>
  <c r="A67" i="5"/>
  <c r="A62" i="5"/>
  <c r="A50" i="5"/>
  <c r="A46" i="5"/>
  <c r="A43" i="5"/>
  <c r="A86" i="5"/>
  <c r="A83" i="5"/>
  <c r="A90" i="5"/>
  <c r="A92" i="5"/>
  <c r="A88"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13" authorId="0" shapeId="0" xr:uid="{BF43B6F5-3DA6-4725-93A3-E12FCFCAC916}">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B9" authorId="0" shapeId="0" xr:uid="{6189E292-773D-49F5-A30C-C198528030EA}">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 ref="B11" authorId="0" shapeId="0" xr:uid="{8288472C-80B5-4669-8008-454FB9428D9D}">
      <text>
        <r>
          <rPr>
            <b/>
            <sz val="8"/>
            <color indexed="81"/>
            <rFont val="Tahoma"/>
            <family val="2"/>
          </rPr>
          <t>LVU:</t>
        </r>
        <r>
          <rPr>
            <sz val="8"/>
            <color indexed="81"/>
            <rFont val="Tahoma"/>
            <family val="2"/>
          </rPr>
          <t xml:space="preserve">
Bitte beachten Sie, dass  Tabellen-kalkulationen Nullen an letzter Stelle hinter dem Komma nicht darstellen. Die Zahl "7,80" wird daher als "7,8" dargestellt.</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LVU</author>
  </authors>
  <commentList>
    <comment ref="G1" authorId="0" shapeId="0" xr:uid="{00000000-0006-0000-0800-000001000000}">
      <text>
        <r>
          <rPr>
            <b/>
            <sz val="8"/>
            <color indexed="81"/>
            <rFont val="Tahoma"/>
            <family val="2"/>
          </rPr>
          <t>Bitte geben Sie unbedingt Ihre Kunden-Nr. ein (nur Ziffern)
Fill in Your Client Number (numbers only)</t>
        </r>
      </text>
    </comment>
    <comment ref="G2" authorId="0" shapeId="0" xr:uid="{00000000-0006-0000-0800-000002000000}">
      <text>
        <r>
          <rPr>
            <b/>
            <sz val="8"/>
            <color indexed="81"/>
            <rFont val="Tahoma"/>
            <family val="2"/>
          </rPr>
          <t>Geben Sie zusätzlich auch noch Ihre Postleitzahl an (nur Ziffern).
Fill in Your postal ZIP-Code (numbers only)</t>
        </r>
      </text>
    </comment>
    <comment ref="A17" authorId="0" shapeId="0" xr:uid="{00000000-0006-0000-0800-000003000000}">
      <text>
        <r>
          <rPr>
            <sz val="8"/>
            <color indexed="81"/>
            <rFont val="Tahoma"/>
            <family val="2"/>
          </rPr>
          <t xml:space="preserve">Falls Sie nach einer </t>
        </r>
        <r>
          <rPr>
            <b/>
            <sz val="8"/>
            <color indexed="81"/>
            <rFont val="Tahoma"/>
            <family val="2"/>
          </rPr>
          <t>erfolgreichen</t>
        </r>
        <r>
          <rPr>
            <sz val="8"/>
            <color indexed="81"/>
            <rFont val="Tahoma"/>
            <family val="2"/>
          </rPr>
          <t xml:space="preserve"> Übermittlung Ihrer Ergebnisse noch Fehler feststellen, können Sie bis zur Deadline jederzeit noch überarbeitete Ergebnisdateien einsenden.
Damit unser System Ihre Datei als Aktualisierung akzeptiert,  muss  zwingend "ja" bei Aktualisierung ausgewählt werden.
</t>
        </r>
        <r>
          <rPr>
            <b/>
            <sz val="8"/>
            <color indexed="81"/>
            <rFont val="Tahoma"/>
            <family val="2"/>
          </rPr>
          <t>Die überarbeitete Exceltabelle muss alle bei der Auswertung zu berücksichtigenden Einträge enthalten, da die ursprünglich von Ihnen gesendeten Daten vor der Aktualiserung vollständig gelöscht werden.</t>
        </r>
      </text>
    </comment>
    <comment ref="B19" authorId="0" shapeId="0" xr:uid="{00000000-0006-0000-0800-000004000000}">
      <text>
        <r>
          <rPr>
            <sz val="10"/>
            <color indexed="81"/>
            <rFont val="Times New Roman"/>
            <family val="1"/>
          </rPr>
          <t>Sofern nichts anderes angegeben ist, beziehen Sie Ihre Ergebnisse immer auf die Gesamtprobe.</t>
        </r>
      </text>
    </comment>
  </commentList>
</comments>
</file>

<file path=xl/sharedStrings.xml><?xml version="1.0" encoding="utf-8"?>
<sst xmlns="http://schemas.openxmlformats.org/spreadsheetml/2006/main" count="735" uniqueCount="572">
  <si>
    <t>GC-FID nach Umesterung mit Bortrifluorid und Ausschütteln mit tertiärem Butyl-Methylester (ISTD Valeriansäuremethylester</t>
  </si>
  <si>
    <t>Hydrotherm (Gerhardt)</t>
  </si>
  <si>
    <t>GC-FID als TMS-Derivat</t>
  </si>
  <si>
    <t>Parameter</t>
  </si>
  <si>
    <t>Einheit</t>
  </si>
  <si>
    <t>Postleitzahl</t>
  </si>
  <si>
    <t>ergebnisse@lvus.de</t>
  </si>
  <si>
    <t>Sonstiges</t>
  </si>
  <si>
    <t>Analysen-
gang 1</t>
  </si>
  <si>
    <t>Analysen-
gang 2</t>
  </si>
  <si>
    <t>Einsendeadresse:</t>
  </si>
  <si>
    <t>Erläuterungen zur Weiterverarbeitung Ihrer Daten</t>
  </si>
  <si>
    <t>Kundennummer</t>
  </si>
  <si>
    <t>Produkt</t>
  </si>
  <si>
    <t>Jahrgang</t>
  </si>
  <si>
    <t>Update</t>
  </si>
  <si>
    <t>Parameterzahl</t>
  </si>
  <si>
    <t>Bestimmungen je Parameter</t>
  </si>
  <si>
    <t>Auswahl</t>
  </si>
  <si>
    <t>Umformung</t>
  </si>
  <si>
    <t>Nachfolgend können Sie uns ergänzende Hinweise geben oder wichtige Beobachtungen mitteilen.</t>
  </si>
  <si>
    <t>Parameter 1</t>
  </si>
  <si>
    <t>Parameter 2</t>
  </si>
  <si>
    <t>Parameter 3</t>
  </si>
  <si>
    <t>Diese Tabellen wurden so aufgebaut, dass die Daten automatisiert in unser Auswerteprogramm übernommen werden können. Die Tabellen dürfen daher keinesfalls im Aufbau verändert werden, da dann ein automatisiertes Auslesen der mitgeteilten Daten nicht mehr möglich wäre.</t>
  </si>
  <si>
    <t>Aus diesem Grund wurden die Tabellen gegen Veränderungen geschützt. Eingaben
oder auch die Auswahl von Eigenschaften sind nur an wenigen Stellen nötig. Diese Stellen sind gelb hinterlegt.</t>
  </si>
  <si>
    <t xml:space="preserve">Da das Ausführen von Macros eine potentielle Gefährdung von Computersystemen bedeuten kann, gehen wir davon aus, dass ausführbare Macros in zahlreichen Fällen von den entsprechenden System-Administratoren unterdrückt werden. Deshalb wurde auf die Verwendung von Macros bei der Erstellung der Tabellen zur Ergebniserfassung komplett verzichtet, obwohl damit ein  komfortableres Arbeiten möglich wäre. </t>
  </si>
  <si>
    <t>Beim Eingang Ihrer eMail wird diese von unserem System automatisch weiterverarbeitet, wobei einige Plausibilitäten (z.B. Vollständigkeit der Absenderangabe oder Kennzeichnung als Update bei erneuter Dateneinsendung) überprüft werden. Im Anschluss an diese Prüfung erhalten Sie automatisiert eine eMail-Antwort. Darin werden Sie darüber informiert, ob Ihre Daten prinzipiell weiterverarbeitet werden können oder ob benötigte Einträge fehlen und Sie Ihre Ergebnisse nach Ergänzung der fehlenden Angaben erneut einsenden sollen. Eine Prüfung auf Vollständigkeit von Ergebnisangaben (sind überhaupt Ergebnnisdaten vorhanden?) oder deren Angabe in den vorgegebenen Maßeinheiten wird zu diesem Zeitpunkt nicht vorgenommen.</t>
  </si>
  <si>
    <t>Sollten Sie noch vor dem Ende der Ergebnisannahme bemerken, dass in Ihrer Ergebnistabelle Fehler enthalten sind, so senden Sie einfach eine korrigierte Version an die Adresse ergebnisse@lvus.de. Kennzeichnen Sie in diesem Fall Ihre Tabelle als Aktualisierung, da ansonsten das System die Annahme der Daten zurückweist ("es sind ja bereits Daten von Ihnen vorhanden"). Ihre aktualiserte Ergebnistabelle muss vollständig ausgefüllt sein und insbesondere alle Ergebnisdaten der Vorversion enthalten, da bei einer Kennzeichung als Aktualiserung (Update) die zuvor eingesandte Ergebnistabelle durch die Aktualisierung vollständig ersetzt wird.</t>
  </si>
  <si>
    <t>Parameter 4</t>
  </si>
  <si>
    <t>Parameter 5</t>
  </si>
  <si>
    <t>Parameter 6</t>
  </si>
  <si>
    <t>Parameter 7</t>
  </si>
  <si>
    <t>Parameter 8</t>
  </si>
  <si>
    <t>Methode</t>
  </si>
  <si>
    <t>Bezeichnung des Analysenverfahrens</t>
  </si>
  <si>
    <t>Anzahl</t>
  </si>
  <si>
    <t>Modifikation</t>
  </si>
  <si>
    <t>x</t>
  </si>
  <si>
    <t>Beispielhafter Wert [mg/kg]</t>
  </si>
  <si>
    <t>Teilnahmen</t>
  </si>
  <si>
    <t>Teilnahme</t>
  </si>
  <si>
    <t>Tabelle wurde bereits einmal erfolgreich gesendet, es handelt sich um eine Aktualisierung:</t>
  </si>
  <si>
    <t>Signifikante
Stellen</t>
  </si>
  <si>
    <t>Deadline</t>
  </si>
  <si>
    <t>interne Teilnahme:</t>
  </si>
  <si>
    <t>Ergebnisangabe mit 3 signifikanten Ziffern [mg/kg]</t>
  </si>
  <si>
    <t>Nach Ende der Frist zur Ergebnisabgabe sind Korrekturen nur noch möglich, falls die Auswertung der Daten noch nicht erfolgt ist. Korrekturen von fehlerhaften Teilnehmerangaben werden nach der Auswertung und insbesondere nach Veröffentlichung des Protokolls nicht mehr durchgeführt.</t>
  </si>
  <si>
    <t>References to the result transmission and to the indication of result 
(Deadline see "Ergebnisse")</t>
  </si>
  <si>
    <t>Examples for transmissions of results:</t>
  </si>
  <si>
    <t>It a test material the element "Mg" was quantified. You are asked to report 3 significant numbers. The following computational contents are determined:</t>
  </si>
  <si>
    <t>Computed Value [mg/kg]</t>
  </si>
  <si>
    <t>Transmission of result [mg/kg]</t>
  </si>
  <si>
    <t>Ergebnisdatenblatt (Resultsheet)</t>
  </si>
  <si>
    <t>Kunden-Nr. (Client-Nb.)</t>
  </si>
  <si>
    <t>Postleitzahl (ZIP-Code)</t>
  </si>
  <si>
    <t>Annahmeschluss/Deadline:</t>
  </si>
  <si>
    <t>g/100 g</t>
  </si>
  <si>
    <t>Falls Sie einen Parameter nicht bearbeiten, lassen Sie die zugehörigen Ergebnisdatenfelder bitte leer.
If you are not analysing parameters in your laboratory do not write anything into the corresponding fields for the results.</t>
  </si>
  <si>
    <t>Aufarbeitung / Verfahren</t>
  </si>
  <si>
    <t>sonstiges</t>
  </si>
  <si>
    <t>Fett</t>
  </si>
  <si>
    <t>Asche</t>
  </si>
  <si>
    <t>Gesamtsterine (enzymatisch)</t>
  </si>
  <si>
    <t>§ 64 LFGB Nr. L 06.00-3, modifiziert</t>
  </si>
  <si>
    <t>§ 64 LFGB Nr. L 06.00-3</t>
  </si>
  <si>
    <t>§ 64 LFGB Nr. L 17.00-15</t>
  </si>
  <si>
    <t>§ 64 LFGB Nr. L 17.00-15, modifiziert</t>
  </si>
  <si>
    <t>nach Kjeldahl</t>
  </si>
  <si>
    <t>nach Dumas</t>
  </si>
  <si>
    <t>§ 64 LFGB Nr. L 06.00-7, modifiziert</t>
  </si>
  <si>
    <t>§ 64 LFGB Nr. L 06.00-7</t>
  </si>
  <si>
    <t>§ 64 LFGB Nr. L 17.00-4</t>
  </si>
  <si>
    <t>§ 64 LFGB Nr. L 17.00-4, modifiziert</t>
  </si>
  <si>
    <t>Weibull-Stoldt</t>
  </si>
  <si>
    <t>Büchi/Caviezel</t>
  </si>
  <si>
    <t>§ 64 LFGB Nr. L 06.00-6, modifiziert</t>
  </si>
  <si>
    <t>§ 64 LFGB Nr. L 01.00-20, modifiziert</t>
  </si>
  <si>
    <t>§ 64 LFGB Nr. L 06.00-6</t>
  </si>
  <si>
    <t>§ 64 LFGB Nr. L 01.00-20</t>
  </si>
  <si>
    <t>§ 64 LFGB Nr. L 06.00-4, modifiziert</t>
  </si>
  <si>
    <t>§ 64 LFGB Nr. L 16.01-2, modifiziert</t>
  </si>
  <si>
    <t>Veraschungstemperatur</t>
  </si>
  <si>
    <t>&lt; 525 °C</t>
  </si>
  <si>
    <t>525 °C - 575 °C</t>
  </si>
  <si>
    <t>575 °C - 625 °C</t>
  </si>
  <si>
    <t>625 °C - 675 °C</t>
  </si>
  <si>
    <t>675 °C - 725 °C</t>
  </si>
  <si>
    <t>725 °C - 775 °C</t>
  </si>
  <si>
    <t>775 °C - 825 °C</t>
  </si>
  <si>
    <t>825 °C - 875 °C</t>
  </si>
  <si>
    <t>875 °C - 925 °C</t>
  </si>
  <si>
    <t>§ 64 LFGB Nr. L 06.00-4</t>
  </si>
  <si>
    <t>§ 64 LFGB Nr. L 16.01-2</t>
  </si>
  <si>
    <t>Enzymatisch nach r-biopharm / Roche Bestell-Nr. 10 139 050 035</t>
  </si>
  <si>
    <t>Weitere Angaben</t>
  </si>
  <si>
    <t>mg/100 g</t>
  </si>
  <si>
    <t>ohne</t>
  </si>
  <si>
    <t>Halbmikrobuttersäurezahl (HBSZ)</t>
  </si>
  <si>
    <r>
      <t xml:space="preserve">g/100 g </t>
    </r>
    <r>
      <rPr>
        <sz val="12"/>
        <color indexed="10"/>
        <rFont val="Times New Roman"/>
        <family val="1"/>
      </rPr>
      <t>Fett</t>
    </r>
  </si>
  <si>
    <t>Backwaren</t>
  </si>
  <si>
    <t>11</t>
  </si>
  <si>
    <t>Parameter 9</t>
  </si>
  <si>
    <t>Parameter 10</t>
  </si>
  <si>
    <t>Parameter 11</t>
  </si>
  <si>
    <t>Parameter 12</t>
  </si>
  <si>
    <t>Parameter 13</t>
  </si>
  <si>
    <t>Stärke</t>
  </si>
  <si>
    <t>Untersuchungsergebnisse</t>
  </si>
  <si>
    <t>Parameter 14</t>
  </si>
  <si>
    <t xml:space="preserve">Die Bestimmung des Butterfettgehaltes der Probe erfolgt analytisch über die Parameter Halbmikrobuttersäurezahl (HBSZ), freie Buttersäure (mittels GC) oder Buttersäuremethylester (GC). Die Grundparameter sollen zusätzlich erfasst und ausgewertet werden. </t>
  </si>
  <si>
    <r>
      <t>Buttersäuremethylester (</t>
    </r>
    <r>
      <rPr>
        <sz val="12"/>
        <color indexed="10"/>
        <rFont val="Times New Roman"/>
        <family val="1"/>
      </rPr>
      <t>auf Fett beziehen</t>
    </r>
    <r>
      <rPr>
        <sz val="12"/>
        <rFont val="Times New Roman"/>
        <family val="1"/>
      </rPr>
      <t>)</t>
    </r>
  </si>
  <si>
    <r>
      <t>Freie Buttersäure (</t>
    </r>
    <r>
      <rPr>
        <sz val="12"/>
        <color indexed="10"/>
        <rFont val="Times New Roman"/>
        <family val="1"/>
      </rPr>
      <t>auf Fett beziehen</t>
    </r>
    <r>
      <rPr>
        <sz val="12"/>
        <rFont val="Times New Roman"/>
        <family val="1"/>
      </rPr>
      <t>)</t>
    </r>
  </si>
  <si>
    <r>
      <t>Achtung</t>
    </r>
    <r>
      <rPr>
        <sz val="12"/>
        <rFont val="Times New Roman"/>
        <family val="1"/>
      </rPr>
      <t xml:space="preserve">, die Ergebnisse der beiden Parameter </t>
    </r>
    <r>
      <rPr>
        <b/>
        <sz val="12"/>
        <rFont val="Times New Roman"/>
        <family val="1"/>
      </rPr>
      <t>freie Buttersäure und Buttersäuremethylester</t>
    </r>
    <r>
      <rPr>
        <sz val="12"/>
        <rFont val="Times New Roman"/>
        <family val="1"/>
      </rPr>
      <t xml:space="preserve"> sollen abweichend von den übrigen </t>
    </r>
    <r>
      <rPr>
        <b/>
        <sz val="12"/>
        <rFont val="Times New Roman"/>
        <family val="1"/>
      </rPr>
      <t>auf den Fettgehalt der Probe</t>
    </r>
    <r>
      <rPr>
        <sz val="12"/>
        <rFont val="Times New Roman"/>
        <family val="1"/>
      </rPr>
      <t xml:space="preserve"> bezogen werden.</t>
    </r>
  </si>
  <si>
    <t>§ 64 LFGB Nr. L 17.00-1 (18.00-12)</t>
  </si>
  <si>
    <t>§ 64 LFGB Nr. L 17.00-1 (18.00-12), modifiziert</t>
  </si>
  <si>
    <r>
      <t xml:space="preserve">Trocknung bei 103 °C </t>
    </r>
    <r>
      <rPr>
        <sz val="10"/>
        <rFont val="Symbol"/>
        <family val="1"/>
        <charset val="2"/>
      </rPr>
      <t>±</t>
    </r>
    <r>
      <rPr>
        <sz val="10"/>
        <rFont val="Times New Roman"/>
        <family val="1"/>
      </rPr>
      <t xml:space="preserve"> 2 °C</t>
    </r>
  </si>
  <si>
    <r>
      <t xml:space="preserve">Trocknung bei 103 °C </t>
    </r>
    <r>
      <rPr>
        <sz val="10"/>
        <rFont val="Symbol"/>
        <family val="1"/>
        <charset val="2"/>
      </rPr>
      <t>±</t>
    </r>
    <r>
      <rPr>
        <sz val="10"/>
        <rFont val="Times New Roman"/>
        <family val="1"/>
      </rPr>
      <t xml:space="preserve"> 2 °C mit Seesand</t>
    </r>
  </si>
  <si>
    <t>§ 64 LFGB Nr. L 03.00-9</t>
  </si>
  <si>
    <t>VDLUFA III, 3.1</t>
  </si>
  <si>
    <t>§ 64 LFGB Nr. L 03.00-9, modifiziert</t>
  </si>
  <si>
    <t>VDLUFA VI, C 10.2</t>
  </si>
  <si>
    <t>VDLUFA III 4.11</t>
  </si>
  <si>
    <t>VDLUFA VI C 15.2.3</t>
  </si>
  <si>
    <t>§ 64 LFGB Nr. L 17.00-8 (18.00-1)</t>
  </si>
  <si>
    <t>§ 64 LFGB Nr. L 17.00-8 (18.00-1), modifiziert</t>
  </si>
  <si>
    <t>Freie Buttersäure</t>
  </si>
  <si>
    <t>§ 64 LFGB Nr. L 17.00-13 (18.00-15)</t>
  </si>
  <si>
    <t>§ 64 LFGB Nr. L 17.00-13 (18.00-15), modifiziert</t>
  </si>
  <si>
    <t>Büchi-Caviezel</t>
  </si>
  <si>
    <t>Buttersäuremethylester</t>
  </si>
  <si>
    <t>§ 64 LFGB Nr. L 17.00-12 (18.00-9)</t>
  </si>
  <si>
    <t>§ 64 LFGB Nr. L 17.00-12 (18.00-9), modifiziert</t>
  </si>
  <si>
    <t>Veresterung der Fette mittels Natriummethylat nach Schulte, GC</t>
  </si>
  <si>
    <t>§ 64 LFGB Nr. L 17.00-5 (18.00-6)</t>
  </si>
  <si>
    <t>§ 64 LFGB Nr. L 17.00-5 (18.00-6), modifiziert</t>
  </si>
  <si>
    <t>Enzymatisch nach r-biopharm / Roche Nr. 10 207 748 035</t>
  </si>
  <si>
    <t>VDLUFA III 7.2.1</t>
  </si>
  <si>
    <t>Polarimetrisch</t>
  </si>
  <si>
    <t>VO (EWG) Nr. 4154/87 (enzymatisch)</t>
  </si>
  <si>
    <t>§ 64 LFGB Nr. L 48.02.07-3</t>
  </si>
  <si>
    <t>Schweizerisches Lebensmittelbuch Kapitel 22A / 11, 5. Auflage (enzymatisch)</t>
  </si>
  <si>
    <t>HPLC-RI-Detektion nach saurer und enzymatischer Hydrolyse</t>
  </si>
  <si>
    <t>§ 64 LFGB Nr. L 48.02.07-3, modifiziert</t>
  </si>
  <si>
    <t>Beschreibung der verwendeten Analysenverfahren (1)</t>
  </si>
  <si>
    <t>Beschreibung der verwendeten Analysenverfahren (2)</t>
  </si>
  <si>
    <t>Veraschungstemperaturbereich</t>
  </si>
  <si>
    <t>§ 64 LFGB Nr. L 18.00-10</t>
  </si>
  <si>
    <t>§ 64 LFGB Nr. L 18.00-10, modifiziert</t>
  </si>
  <si>
    <r>
      <t xml:space="preserve">Littmann-Nienstedt: Deutsch Lebensm Rundsch </t>
    </r>
    <r>
      <rPr>
        <u/>
        <sz val="10"/>
        <rFont val="Times New Roman"/>
        <family val="1"/>
      </rPr>
      <t>95</t>
    </r>
    <r>
      <rPr>
        <sz val="10"/>
        <rFont val="Times New Roman"/>
        <family val="1"/>
      </rPr>
      <t xml:space="preserve"> 317-322 (1999)</t>
    </r>
  </si>
  <si>
    <r>
      <t xml:space="preserve">GC nach Schulte: Fat Sci Technol </t>
    </r>
    <r>
      <rPr>
        <u/>
        <sz val="11"/>
        <rFont val="Times New Roman"/>
        <family val="1"/>
      </rPr>
      <t>91</t>
    </r>
    <r>
      <rPr>
        <sz val="11"/>
        <rFont val="Times New Roman"/>
        <family val="1"/>
      </rPr>
      <t xml:space="preserve"> 149</t>
    </r>
  </si>
  <si>
    <r>
      <t xml:space="preserve">Al Hasani et al: J AOAC Int </t>
    </r>
    <r>
      <rPr>
        <u/>
        <sz val="11"/>
        <rFont val="Times New Roman"/>
        <family val="1"/>
      </rPr>
      <t>76</t>
    </r>
    <r>
      <rPr>
        <sz val="11"/>
        <rFont val="Times New Roman"/>
        <family val="1"/>
      </rPr>
      <t xml:space="preserve"> 902 (1993) </t>
    </r>
  </si>
  <si>
    <t>Enzymatisch</t>
  </si>
  <si>
    <t>Enzymatisch nach saurer Hydrolyse</t>
  </si>
  <si>
    <t>Reduktometrisch nach enzymatischer Hydrolyse</t>
  </si>
  <si>
    <t>Untersuchungsprinzip</t>
  </si>
  <si>
    <t>Reduktometrisch nach saurer Hydrolyse</t>
  </si>
  <si>
    <t>§ 64 LFGB Nr. L 22.02/04-1</t>
  </si>
  <si>
    <t>§ 64 LFGB Nr. L 22.02/04-1, modifiziert</t>
  </si>
  <si>
    <t>AOAC 996.11</t>
  </si>
  <si>
    <t>Schulte et al: Fat Sci Technol 91 181 (1989)</t>
  </si>
  <si>
    <t>VO (EWG) Nr. 4154/87</t>
  </si>
  <si>
    <t>Umesterung mit methanolischer KOH, GC mit ISTD Valeriansäuremethylester</t>
  </si>
  <si>
    <t>Lösen in n-Heptan, Derivatisierung mit methnolischer KOH; GC-FID</t>
  </si>
  <si>
    <t>Methylierung, Hexan-Extraktion (ISTD Valeriansäure) Vergleichsstandards analog aufgearbeitet</t>
  </si>
  <si>
    <t>GC (mit oder ohne ISTD)</t>
  </si>
  <si>
    <t>GC nach Schulte Fat Science Technology 91 149 (1989)</t>
  </si>
  <si>
    <t>Soxhlett ohne Säureaufschluss</t>
  </si>
  <si>
    <t>N2-Bestimmung nach LECO</t>
  </si>
  <si>
    <t>ICC 104</t>
  </si>
  <si>
    <t>§ 64 LFGB Nr. L 05.00-13</t>
  </si>
  <si>
    <t>Brabender Halbautomat, 20 min bei 130 °C</t>
  </si>
  <si>
    <t>Mettler Trockner HR83 Halogen</t>
  </si>
  <si>
    <t>Oxidasche 550°C</t>
  </si>
  <si>
    <t>Titration mit Metrohm Gerätekombination, ohne Destillation</t>
  </si>
  <si>
    <t>Enzymatisch nach alkalischer Hydrolyse</t>
  </si>
  <si>
    <t>Enzymatisch nach Aufschluss mit alpha-Amylase</t>
  </si>
  <si>
    <t>Die berechneten Butterfettgehalte können abhängig vom bestimmten Analyten sein. Tragen Sie daher den von Ihnen berechneten Butterfettgehalt an der "richtigen" Stelle ein.</t>
  </si>
  <si>
    <t>§ 64 LFGB Nr. L 05.00-13, modifiziert</t>
  </si>
  <si>
    <t>&gt; 975 °C</t>
  </si>
  <si>
    <t>925 °C - 975 °C</t>
  </si>
  <si>
    <t>HPLC-Verfahren (diverse Detektoren)</t>
  </si>
  <si>
    <t>Ionenchromatographie (diverse Detektoren)</t>
  </si>
  <si>
    <t>Cholesterin nach Schulte (2003)</t>
  </si>
  <si>
    <r>
      <t xml:space="preserve">GC-Schnellmethode: Mitt Gebiete Lebensm Hyg </t>
    </r>
    <r>
      <rPr>
        <u/>
        <sz val="11"/>
        <rFont val="Times New Roman"/>
        <family val="1"/>
      </rPr>
      <t>85</t>
    </r>
    <r>
      <rPr>
        <sz val="11"/>
        <rFont val="Times New Roman"/>
        <family val="1"/>
      </rPr>
      <t xml:space="preserve"> 132 (1994)</t>
    </r>
  </si>
  <si>
    <r>
      <t xml:space="preserve">GC nach Schulte: Lebensmittel und Gerichtliche Chemie </t>
    </r>
    <r>
      <rPr>
        <u/>
        <sz val="10"/>
        <rFont val="Times New Roman"/>
        <family val="1"/>
      </rPr>
      <t>42</t>
    </r>
    <r>
      <rPr>
        <sz val="10"/>
        <rFont val="Times New Roman"/>
        <family val="1"/>
      </rPr>
      <t xml:space="preserve"> 1 (1998)</t>
    </r>
  </si>
  <si>
    <t>Verseifung (ethanolische KOH), Extraktion (Hexan/Dichlormethan), Derivatisierung (MSTFA), GC-FID</t>
  </si>
  <si>
    <t>Verseifung mit ISTD, Aliquot mit Calciumcarbonat trocknen, Acetonextraktion, GC-FID</t>
  </si>
  <si>
    <t>Hinweise zur Auswertung</t>
  </si>
  <si>
    <t>Zur Vermeidung zu „breiter“ Beurteilungszonen wird deshalb bei der Auswertung bei allen Parametern der Wert der Zielstandardabweichung auf maximal 22 % vom Wert des Medians beschränkt.</t>
  </si>
  <si>
    <t>Before analysing the samples, homogenize the samples again, please. After homogenisation You should analyse both samples with your standard procedures.</t>
  </si>
  <si>
    <t>Mit abnehmenden Gehalten von Analyten in der Probe steigt die über die Horwitzfunktion
berechnete Zielstandardabweichung stark an. So beträgt z.B. die relative Standardabweichung
nach Horwitz 10 % bei einem Analytgehalt von 23 mg/kg und bereits 22,6 % bei einem Analytgehalt von 100 µg/kg.</t>
  </si>
  <si>
    <t xml:space="preserve">Zunächst werden alle mitgeteilten Laborergebnisse berücksichtigt und die darüber berechneten
statistischen Kenndaten für die Parameter aufgeführt. </t>
  </si>
  <si>
    <t>Zur Ermittlung der endgültigen statistischen Kenndaten werden bei allen in den Proben enthaltenen Wirkstoffe Zweitberechnungen durchgeführt. Bei diesen Zweitberechnungen bleiben generell die Ergebnisdaten von allen Laboratorien unberücksichtigt, deren Ergebnisse um mehr als 5 Zielstandardabweichungen (5 Z-Scores) vom Median des Analyten abweichen.</t>
  </si>
  <si>
    <t>Use this file for your result transmissions, please. Fill for this in the file yellow fields deposited out and send back the file afterwards by email to “ergebnisse@lvus.de”. It is important that for the clear allocation of the results to your laboratory in the table "Ergebnisse" (results) your client number and your postal zip code must be entered (both numbers only).</t>
  </si>
  <si>
    <r>
      <t>The result data must be given in in the units as described at every parameter. To the avoidance of deviations in the laboratory made roundness, You are asked with each parameter after the first number deviating from 0 to indicate still the listened further numbers (even if due to Your validating data this accuracy is not kept by your analysis procedure). ISO 13 528 4.6 recommends that individual measurement results schould not be rounded by more than s</t>
    </r>
    <r>
      <rPr>
        <i/>
        <vertAlign val="subscript"/>
        <sz val="11"/>
        <rFont val="Times New Roman"/>
        <family val="1"/>
      </rPr>
      <t>r</t>
    </r>
    <r>
      <rPr>
        <sz val="11"/>
        <rFont val="Times New Roman"/>
        <family val="1"/>
      </rPr>
      <t xml:space="preserve">/2. </t>
    </r>
  </si>
  <si>
    <t>Halogentrockner MB 45 Ohaus (130°C Gewichtskonstanz 1 mg pro Minute)</t>
  </si>
  <si>
    <t>Karl Fischer</t>
  </si>
  <si>
    <t>§ 64 LFGB Nr. L 17.00-3 (18.00-4)</t>
  </si>
  <si>
    <t>§ 64 LFGB Nr. L 17.00-3 (18.00-4), modifiziert</t>
  </si>
  <si>
    <t>Nach Kjeldahl mit dem Kjeltec Autosampler-System</t>
  </si>
  <si>
    <t>Saureaufschluss nach Schweiz.Lebensmittelbuch 36A/6</t>
  </si>
  <si>
    <t>§ 64 LFGB Nr. L 18.00-17</t>
  </si>
  <si>
    <t>§ 64 LFGB Nr. L 18.00-17, modifiziert</t>
  </si>
  <si>
    <t>Cholesterin nach Schulte (Schnellmethode für stärkehaltige Materialien 2006)</t>
  </si>
  <si>
    <t>Verseifung mit ethanolischer KOH; Aufreinigung über Aluminiumoxid, GC/FID</t>
  </si>
  <si>
    <t>enzymatisch, Einzelreagenzien nach Roche</t>
  </si>
  <si>
    <t>Polarimetrische Bestimmung des Stärkegehaltes aus Matissek, Schnepel, Steiner S. 157 ff.</t>
  </si>
  <si>
    <t>HPLC-RI-Detektion nach enzymatischer Hydrolyse mit thermostabil alpha-Amylase und Amyloglucosidase</t>
  </si>
  <si>
    <t>Ballaststoffe</t>
  </si>
  <si>
    <t>ja / yes</t>
  </si>
  <si>
    <t>nein / no</t>
  </si>
  <si>
    <t>Parameter 15</t>
  </si>
  <si>
    <t>Saccharose, wasserfrei</t>
  </si>
  <si>
    <t>Enzymatisch nach r-biopharm / Roche Nr. 10 716 260 035  (Saccharose, D-Glucose, D-Fructose)</t>
  </si>
  <si>
    <t>Enzymatisch nach r-biopharm / Roche Nr. 10 139 041 035 + PGF 127396 (Saccharose, D-Glucose, D-Fructose)</t>
  </si>
  <si>
    <t>§ 64 LFGB Nr. L 00.00-18</t>
  </si>
  <si>
    <t>§ 64 LFGB Nr. L 00.00-18, modifiziert</t>
  </si>
  <si>
    <t>Bioquant Gesamtballaststoffe, Fa. Merck</t>
  </si>
  <si>
    <t>AOAC Methode 985.26 (auch modifiziert)</t>
  </si>
  <si>
    <t>Porenweite des verwendeten Filter(system)s:</t>
  </si>
  <si>
    <t>Schreiben Sie Ihre Daten in die gelb hinterlegten Felder. Geben Sie Ihre Ergebnisse in den aufgeführten Einheiten an.
Write your data into the yellow cells. Give your results in the units of column 2.</t>
  </si>
  <si>
    <t>In einigen Fällen, z.B. bei Gehalten um 1 % oder 10 %, ist die Vorgabe gültiger Stellen schwierig: Die Ergebnisse „1,06% und 0,98% sind vergleichbar, nicht aber „1,1 %“ und „0,98%“. Die Angabe einer zusätzlichen gültigen Stelle beim Beispielwert 1,06 ist hier angebracht.</t>
  </si>
  <si>
    <r>
      <t>Teilen Sie bei den Parametern freie Buttersäure und Buttersäuremethylester nur Daten mit, die Sie mit Ihrem Verfahren direkt bestimmen (</t>
    </r>
    <r>
      <rPr>
        <b/>
        <sz val="12"/>
        <rFont val="Times New Roman"/>
        <family val="1"/>
      </rPr>
      <t>keine Umrechnungen zwischen Buttersäuremethylester und Buttersäure!</t>
    </r>
    <r>
      <rPr>
        <sz val="12"/>
        <rFont val="Times New Roman"/>
        <family val="1"/>
      </rPr>
      <t>).</t>
    </r>
  </si>
  <si>
    <t>HCl-Aufschluss; Extraktion</t>
  </si>
  <si>
    <t xml:space="preserve">enzymatisch nach Scil Nr. 1247 (D-Glucose, D-Fructose, Saccharose) </t>
  </si>
  <si>
    <t>Zur Beschreibung des Analysenverfahrens verwenden Sie bitte die im unteren Teil dieses Datenblatts enthaltenen Auswahlfelder.
To describe your method use the Pulldown-menus following after the result area.</t>
  </si>
  <si>
    <t>Trocknungsautomat 103 °C mit Mikrotiegeln mit Seesand</t>
  </si>
  <si>
    <t>Veraschungsautomat 550 °C mit Mikrotiegeln mit Seesand</t>
  </si>
  <si>
    <t>Enzymatische Hydrolyse mit anschließender Ionenchromatographie mit amperometrischer Detektion</t>
  </si>
  <si>
    <t>Salzsäureaufschluss, enzymatische Glucose Bestimmung, Umrechnung auf Stärke vgl. L 07.00-33</t>
  </si>
  <si>
    <t>Schweizerisches Lebenmittelbuch Kapitel 20/2.6</t>
  </si>
  <si>
    <t>Verseifung mit ethanolischer KOH, Extraktion mit Diethylether, Silylierung (mit Tri-Sil) und GC mit ISTD Betulin</t>
  </si>
  <si>
    <t>Probe in den kalten Muffelofen dann aufheizen auf 600 °C (insgesamt 3 Stunden)</t>
  </si>
  <si>
    <t>§ 64 LFGB Nr. L 05.00-17, enzymatisch</t>
  </si>
  <si>
    <t>enzymatisch nach Scil Nr. 5180 (Saccharose)</t>
  </si>
  <si>
    <t>§ 64 LFGB Nr. L 05.00-17, enzymatisch, modifiziert</t>
  </si>
  <si>
    <t>§ 64 LFGB Nr. L 13.00-13</t>
  </si>
  <si>
    <t>§ 64 LFGB Nr. L 13.00-13, modifiziert</t>
  </si>
  <si>
    <t>HPLC nach saurer Hydrolyse</t>
  </si>
  <si>
    <t>HPLC nach enzymatischer Hydrolyse</t>
  </si>
  <si>
    <t>HPLC nach saurer und enzymatischer Hydrolyse</t>
  </si>
  <si>
    <t>AOAC Methode 991.43 (auch modifiziert)</t>
  </si>
  <si>
    <t>AOAC Methode 976.26 (auch modifiziert)</t>
  </si>
  <si>
    <t>EWG 98/64</t>
  </si>
  <si>
    <t>EWG 93/28</t>
  </si>
  <si>
    <t>Veraschung im nachfolgend angegebenen Temperaturbereich (auch automatisiert)</t>
  </si>
  <si>
    <t xml:space="preserve">§ 64 LFGB Nr. L 02.06-2 </t>
  </si>
  <si>
    <t>Trocknungsautomat "prepAsh" bei 105 °C 4 h</t>
  </si>
  <si>
    <t>VO (EG) Nr. 900/08</t>
  </si>
  <si>
    <t>Ionenchromatographie nach enzymatischer Hydrolyse</t>
  </si>
  <si>
    <t>Kochsalz</t>
  </si>
  <si>
    <t>§ 64 LFGB Nr. L 17.00-6</t>
  </si>
  <si>
    <t>§ 64 LFGB Nr. L 17.00-6, modifiziert</t>
  </si>
  <si>
    <t>§ 64 LFGB Nr. L 05.02-2</t>
  </si>
  <si>
    <t>§ 64 LFGB Nr. L 05.02-2, modifiziert</t>
  </si>
  <si>
    <t>§ 64 LFGB Nr. L 06.00-5</t>
  </si>
  <si>
    <t>§ 64 LFGB Nr. L 06.00-5, modifiziert</t>
  </si>
  <si>
    <t>§ 64 LFGB Nr. L 13.05-4</t>
  </si>
  <si>
    <t>§ 64 LFGB Nr. L 13.05-4, modifiziert</t>
  </si>
  <si>
    <t>§ 64 LFGB Nr. L 18.00-7</t>
  </si>
  <si>
    <t>§ 64 LFGB Nr. L 18.00-7, modifiziert</t>
  </si>
  <si>
    <t>§ 64 LFGB Nr. L 20.01/02-4 (nach Mohr)</t>
  </si>
  <si>
    <t>§ 64 LFGB Nr. L 20.01/02-4 (nach Mohr), modifiziert</t>
  </si>
  <si>
    <t>Potentiometrische Titration mit AgNO3</t>
  </si>
  <si>
    <t>Ionenchromatographisch</t>
  </si>
  <si>
    <t>nach Mohr</t>
  </si>
  <si>
    <t>Schweizerisches Lebensmittelbuch Kapitel 20/2.3</t>
  </si>
  <si>
    <t>Parameter 16</t>
  </si>
  <si>
    <t>§ 64 LFGB Nr. L 02.06-2 , modifiziert</t>
  </si>
  <si>
    <t>Kontaktperson</t>
  </si>
  <si>
    <t>Contact person</t>
  </si>
  <si>
    <t>Name</t>
  </si>
  <si>
    <t>eMail</t>
  </si>
  <si>
    <t>eMail-Address</t>
  </si>
  <si>
    <t>Telefon (inklusive Vorwahl):</t>
  </si>
  <si>
    <t>telefone (including country and area code)</t>
  </si>
  <si>
    <t>eMail-Kontrolle:</t>
  </si>
  <si>
    <t>check of the e-Mail address</t>
  </si>
  <si>
    <t>Ergebnis der Überprüfung:</t>
  </si>
  <si>
    <t>result of the control</t>
  </si>
  <si>
    <t>LECO TGA 701</t>
  </si>
  <si>
    <t>Trocknung 2h bei 130°C</t>
  </si>
  <si>
    <t>§ 64 LFGB Nr. L 18.00-13</t>
  </si>
  <si>
    <t>§ 64 LFGB Nr. L 18.00-13, modifiziert</t>
  </si>
  <si>
    <t>LECO FP528</t>
  </si>
  <si>
    <t>Gerstel/Caviezel</t>
  </si>
  <si>
    <t>§ 64 LFGB Nr. L 18.00-5</t>
  </si>
  <si>
    <t>§ 64 LFGB Nr. L 18.00-5, modifiziert</t>
  </si>
  <si>
    <t>Gerstel-Caviezel</t>
  </si>
  <si>
    <t>DGF C-VI 11e (1898),auch  modifiziert</t>
  </si>
  <si>
    <t>DFG C-VI 11f (2008),auch  modifiziert</t>
  </si>
  <si>
    <t>DGF K-I 11</t>
  </si>
  <si>
    <t>ISO 15304:2002 / Cor. 1:2003, auch modifiziert</t>
  </si>
  <si>
    <t>§ 64 LFGB Nr. L 07.00-21</t>
  </si>
  <si>
    <t>§ 64 LFGB Nr. L 07.00-21, modifiziert</t>
  </si>
  <si>
    <t>§ 64 LFGB Nr. L 07.00-25</t>
  </si>
  <si>
    <t>§ 64 LFGB Nr. L 07.00-25, modifiziert</t>
  </si>
  <si>
    <t>Enzymatisch nach Megazyme</t>
  </si>
  <si>
    <t>Schweizerisches Lebensmittelbuch (SLMB) 371.1, März 1994</t>
  </si>
  <si>
    <t>§ 64 LFGB Nr. L 52.06-3</t>
  </si>
  <si>
    <t>§ 64 LFGB Nr. L 52.06-3, modifiziert</t>
  </si>
  <si>
    <t>§ 64 LFGB Nr. L 26.11.03-2</t>
  </si>
  <si>
    <t>§ 64 LFGB Nr. L 26.11.03-2, modifiziert</t>
  </si>
  <si>
    <t>DGF K-I 4b</t>
  </si>
  <si>
    <t>ICP-MS</t>
  </si>
  <si>
    <t>GC-FID nach enzymatischem Stärkeabbau, alkalischer Verseifung (Derivatisierung) und Extraktion mit Cyclohexan</t>
  </si>
  <si>
    <t>Beispiel für die Eingabe von 2 eMail-Adressen:
Example how to type in 2 different e-mail addresses:</t>
  </si>
  <si>
    <t>info@lvus.de; ergebnisse@lvus.de</t>
  </si>
  <si>
    <t>§ 64 LFGB Nr. L 40.00-7</t>
  </si>
  <si>
    <t>DGF F-III 1, mod.</t>
  </si>
  <si>
    <t>§ 64 LFGB Nr. L 08.00-57, modifiziert</t>
  </si>
  <si>
    <t>§ 64 LFGB Nr. L 08.00-57</t>
  </si>
  <si>
    <t>Enzymatisch nach r.biopharm/Roche Nr. 11 113 950 035 (Saccharose, Glucose, Maltose)</t>
  </si>
  <si>
    <t>ISO 1443, auch modifiziert</t>
  </si>
  <si>
    <t>ISO 936, auch modifiziert</t>
  </si>
  <si>
    <t>Vakuumtrocknung bis zur Gewichtskonstanz</t>
  </si>
  <si>
    <t>§ 64 LFGB Nr. L 40.00-7, modifziert</t>
  </si>
  <si>
    <t>Cholesterin (chromatographisch)</t>
  </si>
  <si>
    <t>Mikrowellenaufschluss mit anschließender Extraktion</t>
  </si>
  <si>
    <t>1 oder 2</t>
  </si>
  <si>
    <t>§ 64 LFGB Nr. L 05.00-10</t>
  </si>
  <si>
    <t>§ 64 LFGB Nr. L 05.00-10, modifziert</t>
  </si>
  <si>
    <t>Enzymatisch nach r-biopharm / Roche Nr. 10 139 041 35 (Saccharose/D-Glucose)</t>
  </si>
  <si>
    <t>§ 64 LFGB Nr. L 20.01-13</t>
  </si>
  <si>
    <t>§ 64 LFGB Nr. L 20.01-13, modifiziert</t>
  </si>
  <si>
    <t>§ 64 LFGB Nr. L 13.00-27</t>
  </si>
  <si>
    <t>§ 64 LFGB Nr. L 13.00-27, modifiziert</t>
  </si>
  <si>
    <t>Enzymatisch mittels Enzymfast</t>
  </si>
  <si>
    <t>ISO 18353 / IDF 200:2006</t>
  </si>
  <si>
    <t>§ 64 LFGB Nr. L 05.00-16</t>
  </si>
  <si>
    <t>§ 64 LFGB Nr. L 07.00-5/2, DIN ISO 15923-1:2013</t>
  </si>
  <si>
    <t>§ 64 LFGB Nr. L 07.00-5/2, DIN ISO 15923-1:2013, modifiziert</t>
  </si>
  <si>
    <t>AOAC Methode 985.29 (auch modifiziert)</t>
  </si>
  <si>
    <t>Kochsalz (über Chlorid)</t>
  </si>
  <si>
    <t>Natrium</t>
  </si>
  <si>
    <t>Elemente</t>
  </si>
  <si>
    <t>Na</t>
  </si>
  <si>
    <t>Probeneinwaage</t>
  </si>
  <si>
    <t>&lt; 0,5 g</t>
  </si>
  <si>
    <t>0,5 g - 1,0 g</t>
  </si>
  <si>
    <t>1,0 g - 1,5 g</t>
  </si>
  <si>
    <t>1,5 g - 2,5 g</t>
  </si>
  <si>
    <t>2,5 g - 5,0 g</t>
  </si>
  <si>
    <t>5,0 g - 10,0 g</t>
  </si>
  <si>
    <t>&gt; 10,0 g</t>
  </si>
  <si>
    <t>Aufschluss</t>
  </si>
  <si>
    <t>Mikrowellendruckaufschluss</t>
  </si>
  <si>
    <t>Druckaufschluss</t>
  </si>
  <si>
    <t>Trockenveraschung bei 500 bis 540 °C</t>
  </si>
  <si>
    <t>Trockenveraschung bei 540 °C bis 560 °C</t>
  </si>
  <si>
    <t>Trockenveraschung bei 560 °C bis 600 °C</t>
  </si>
  <si>
    <t>Trockenveraschung bei über 600 °C</t>
  </si>
  <si>
    <t>Nassaufschluss</t>
  </si>
  <si>
    <t>Verbrennen</t>
  </si>
  <si>
    <t>Plasmaaufschluss</t>
  </si>
  <si>
    <t>wässrige Extraktion</t>
  </si>
  <si>
    <t>Trockenveraschung bei 450 bis 500 °C</t>
  </si>
  <si>
    <t xml:space="preserve">TurboWave </t>
  </si>
  <si>
    <t>Sonstiger Aufschluss</t>
  </si>
  <si>
    <t>Säuren</t>
  </si>
  <si>
    <t>HCl</t>
  </si>
  <si>
    <r>
      <t>HNO</t>
    </r>
    <r>
      <rPr>
        <vertAlign val="subscript"/>
        <sz val="11"/>
        <rFont val="Times New Roman"/>
        <family val="1"/>
      </rPr>
      <t>3</t>
    </r>
  </si>
  <si>
    <r>
      <t>H</t>
    </r>
    <r>
      <rPr>
        <vertAlign val="subscript"/>
        <sz val="11"/>
        <rFont val="Times New Roman"/>
        <family val="1"/>
      </rPr>
      <t>2</t>
    </r>
    <r>
      <rPr>
        <sz val="11"/>
        <rFont val="Times New Roman"/>
        <family val="1"/>
      </rPr>
      <t>SO</t>
    </r>
    <r>
      <rPr>
        <vertAlign val="subscript"/>
        <sz val="11"/>
        <rFont val="Times New Roman"/>
        <family val="1"/>
      </rPr>
      <t>4</t>
    </r>
  </si>
  <si>
    <t>Königswasser</t>
  </si>
  <si>
    <t>Sonstige Säure</t>
  </si>
  <si>
    <t>Oxidationsmittel</t>
  </si>
  <si>
    <r>
      <t>H</t>
    </r>
    <r>
      <rPr>
        <vertAlign val="subscript"/>
        <sz val="11"/>
        <rFont val="Times New Roman"/>
        <family val="1"/>
      </rPr>
      <t>2</t>
    </r>
    <r>
      <rPr>
        <sz val="11"/>
        <rFont val="Times New Roman"/>
        <family val="1"/>
      </rPr>
      <t>O</t>
    </r>
    <r>
      <rPr>
        <vertAlign val="subscript"/>
        <sz val="11"/>
        <rFont val="Times New Roman"/>
        <family val="1"/>
      </rPr>
      <t>2</t>
    </r>
  </si>
  <si>
    <t>entfällt</t>
  </si>
  <si>
    <t>Sonstiges Oxidationsmittel</t>
  </si>
  <si>
    <t>Messverfahren</t>
  </si>
  <si>
    <t>Flammen-AAS</t>
  </si>
  <si>
    <t>Flammenemmission</t>
  </si>
  <si>
    <t>ICP-OES</t>
  </si>
  <si>
    <t>CV-AAS</t>
  </si>
  <si>
    <t>Flammenphotometrie</t>
  </si>
  <si>
    <t>Ionenchromatographie</t>
  </si>
  <si>
    <t>ICP-AES</t>
  </si>
  <si>
    <t>Verfahren</t>
  </si>
  <si>
    <t>§ 64 LFGB Nr. L 00.00-19/1 (auch modifiziert)</t>
  </si>
  <si>
    <t>§ 64 LFGB Nr. L 00.00-19/2 (auch modifiziert)</t>
  </si>
  <si>
    <t>§ 64 LFGB Nr. L 17.00-17 (auch modifiziert)</t>
  </si>
  <si>
    <t>§ 64 LFGB Nr. L 26.11.03-10a (auch modifiziert)</t>
  </si>
  <si>
    <t>§ 64 LFGB Nr. L 26.26-10 (auch modifiziert)</t>
  </si>
  <si>
    <t>§ 64 LFGB Nr. L 31.00-10 (DIN EN 1134) (auch modifiziert)</t>
  </si>
  <si>
    <t>§ 64 LFGB Nr. L 49.00-2 (auch modifiziert)</t>
  </si>
  <si>
    <t>§ 64 LFGB Nr. 31.00-6 (auch modifiziert)</t>
  </si>
  <si>
    <t>§ 64 LFGB Nr. L 07.00-56 (auch modifiziert)</t>
  </si>
  <si>
    <t>§ 64 LFGB Nr. L 00.00-144 (auch modifiziert)</t>
  </si>
  <si>
    <t>§ 64 LFGB Nr. F 0042 (auch modifiziert)</t>
  </si>
  <si>
    <t>DIN ISO 9964-3:1996-08 (auch modifiziert)</t>
  </si>
  <si>
    <t>BS ISO 8070:2007 (auch modifiziert)</t>
  </si>
  <si>
    <t>Rauscher: Untersuchung von Lebensmitteln, VEB Fachbuchverlag Leipzig (1972)</t>
  </si>
  <si>
    <t>Schweizerisches Lebensmittelbuch, Kapitel 45</t>
  </si>
  <si>
    <t>AOAC Official Method 975.03 Atomic Absorbtion Spectrophotometric Method</t>
  </si>
  <si>
    <t>DIN EN ISO 15763</t>
  </si>
  <si>
    <t>Beschreibung der verwendeten Analysenverfahren (3)</t>
  </si>
  <si>
    <t>Aufschlussprinzip</t>
  </si>
  <si>
    <t>verwendete Säure (1)</t>
  </si>
  <si>
    <t>verwendete Säure (2)</t>
  </si>
  <si>
    <t>Messprinzip</t>
  </si>
  <si>
    <t>Verfahren / Literatur</t>
  </si>
  <si>
    <t>Oxida-tionsmittel</t>
  </si>
  <si>
    <t>Mess-
prinzip</t>
  </si>
  <si>
    <t>Proben-
einwaage</t>
  </si>
  <si>
    <t>Vewendete Säuren</t>
  </si>
  <si>
    <t>Parameter 17</t>
  </si>
  <si>
    <t>Aufschluss-
prinzip</t>
  </si>
  <si>
    <t>Hinweis zum Natrium</t>
  </si>
  <si>
    <t>Verfahren /
Literatur</t>
  </si>
  <si>
    <t>verwendete Säuren</t>
  </si>
  <si>
    <t>Die Daten zum Parameter Natrium werden in die Spalten F bis L geschrieben (analog rechts)</t>
  </si>
  <si>
    <t>§ 64 LFGB Nr.L 18.00-23</t>
  </si>
  <si>
    <t>NIR</t>
  </si>
  <si>
    <t>Enzymatisch mittels Thermo Fisher Scienc Gallery</t>
  </si>
  <si>
    <t>Nach SLMB Nr. 501, 2007 Bestimmung von Zucker in Zuckerarten, gaschromatographisch</t>
  </si>
  <si>
    <t>Verseifung mittels KOH, GC-FID</t>
  </si>
  <si>
    <t>Megazyme K-TDFR Enzyme Assay Kit</t>
  </si>
  <si>
    <t>§ 64 LFGB Nr. L 00.00-135 (auch modifiziert)</t>
  </si>
  <si>
    <t>Ionenselektive Elektrode</t>
  </si>
  <si>
    <t>Rohprotein (N * 6,25)</t>
  </si>
  <si>
    <t>aw-Wert</t>
  </si>
  <si>
    <t>2 (3)</t>
  </si>
  <si>
    <t>Bitte eingeben - Please, type in</t>
  </si>
  <si>
    <t>Parameter 18</t>
  </si>
  <si>
    <t>Hausverfahren (bitte Prinzip angeben)</t>
  </si>
  <si>
    <t>Messung mittels AquaLab Pre (Decagon)</t>
  </si>
  <si>
    <t>Messung mit aw-Wert Messgerät Testo 650</t>
  </si>
  <si>
    <t>Aquaspector bei 20 °C</t>
  </si>
  <si>
    <t>Hygrometrie</t>
  </si>
  <si>
    <t>ISO 21807 (auch modifiziert)</t>
  </si>
  <si>
    <t>AquaLab 4</t>
  </si>
  <si>
    <t>J Kraemer, Lebensmittel-Mikrobiologie (1992): 108; Verlag Eugen Ulmer Stuttgart</t>
  </si>
  <si>
    <t>Lufft aW-Wert-Messer</t>
  </si>
  <si>
    <t>Novasina LabMaster aw (elektrolytische Messzelle / Widerstandsmessung)</t>
  </si>
  <si>
    <t>Direktmessung im Wasseraktivitätsmessgerät SE aw LAB</t>
  </si>
  <si>
    <t>Schweizerisches Lebensmittelbuch 64.7 (auch modifiziert)</t>
  </si>
  <si>
    <t>ISO 6731</t>
  </si>
  <si>
    <t>§ 64 LFGB Nr. L 01.00-77</t>
  </si>
  <si>
    <t>§ 64 LFGB Nr. L 01.00-77, modifiziert</t>
  </si>
  <si>
    <t>Dampfraum GC FID</t>
  </si>
  <si>
    <t>DGF C-VI 11d mod. GC-MS</t>
  </si>
  <si>
    <t>DGF C-VI 11d</t>
  </si>
  <si>
    <t>SLMB Methode Nr. 467.1 (enzymatisch)</t>
  </si>
  <si>
    <t>Food-PA 688, GC-FID</t>
  </si>
  <si>
    <t>§ 64 LFGB Nr. L 07.00-5/1</t>
  </si>
  <si>
    <t>§ 64 LFGB Nr. L 07.00-5/1, modifiziert</t>
  </si>
  <si>
    <t>V.1</t>
  </si>
  <si>
    <t>Butterfett, berechnet über HBSZ</t>
  </si>
  <si>
    <t>Butterfett, berechnet über Buttersäure</t>
  </si>
  <si>
    <t>Butterfett, berechnet
über Buttersäuremethylester</t>
  </si>
  <si>
    <t>§ 64 LFGB Nr. L 16.01-1</t>
  </si>
  <si>
    <t>§ 64 LFGB Nr. L 16.01-1, modifiziert</t>
  </si>
  <si>
    <t>E</t>
  </si>
  <si>
    <t>GC</t>
  </si>
  <si>
    <t>Chrom</t>
  </si>
  <si>
    <t>DIN EN 15621 (auch modifiziert)</t>
  </si>
  <si>
    <t>Thermometrische Titration</t>
  </si>
  <si>
    <t>Direktmessung am Wasseraktivitätsgerät awTherm Rotronic</t>
  </si>
  <si>
    <t>Schweizerisches Lebensmittelbuch 270.1; Veresterung mit Natriummethylat; GC-FID</t>
  </si>
  <si>
    <t>DGF C III-8 (1997),auch  modifiziert</t>
  </si>
  <si>
    <t>Trockenmasse</t>
  </si>
  <si>
    <t>Fett, gesättigte Fettsäuren</t>
  </si>
  <si>
    <t>Fett, gesättigt</t>
  </si>
  <si>
    <t>gesättigt</t>
  </si>
  <si>
    <t>Einfach ungesättigte Fettsäuren</t>
  </si>
  <si>
    <t>Mehrfach ungesättige Fettsäuren</t>
  </si>
  <si>
    <t>aus der Fettsäureverteilung und dem bestimmten Fettgehalt</t>
  </si>
  <si>
    <t>§ 64 LFGB Nr. L 13.00-26/27, auch modifiziert</t>
  </si>
  <si>
    <t>DGF- Einheitsmethode C-VI 10a (00) und C-VI 11e (98)</t>
  </si>
  <si>
    <t>Novasina Labswift aw</t>
  </si>
  <si>
    <t>Humimeter RH2</t>
  </si>
  <si>
    <t>§ 64 LFGB Nr. L 16.00-5</t>
  </si>
  <si>
    <t>§ 64 LFGB Nr. L 16.00-5, modifiziert</t>
  </si>
  <si>
    <t>GC-MS: DGF C-VI 10 a (00), DGF C-VI 11d (98)</t>
  </si>
  <si>
    <t>ISO 15885 : 2002-11</t>
  </si>
  <si>
    <t>EN ISO 12966-2 und -4</t>
  </si>
  <si>
    <t>ISO 15885: 2002-11</t>
  </si>
  <si>
    <t>§ 64 LFGB Nr. L 07.00-24</t>
  </si>
  <si>
    <t>§ 64 LFGB Nr. L 07.00-24, modifziert</t>
  </si>
  <si>
    <t>DIN EN 16943 (auch modifiziert)</t>
  </si>
  <si>
    <t>Hinweise zum Erfassen und Einsenden der Untersuchungsergebnisse</t>
  </si>
  <si>
    <t xml:space="preserve">Benutzen Sie für die Ergebnisübermittlung diese vordefinierte Tabelle im Excelformat. Die Tabelle steht auch auf unserer Homepage (www.lvus.de) im Bereich „Download“ bereit. </t>
  </si>
  <si>
    <r>
      <t xml:space="preserve">Tragen Sie im </t>
    </r>
    <r>
      <rPr>
        <b/>
        <sz val="11"/>
        <rFont val="Times New Roman"/>
        <family val="1"/>
      </rPr>
      <t>Register „Ergebnisse“</t>
    </r>
    <r>
      <rPr>
        <sz val="11"/>
        <rFont val="Times New Roman"/>
        <family val="1"/>
      </rPr>
      <t xml:space="preserve"> unbedingt Ihre </t>
    </r>
    <r>
      <rPr>
        <b/>
        <sz val="11"/>
        <rFont val="Times New Roman"/>
        <family val="1"/>
      </rPr>
      <t>Kundennummer</t>
    </r>
    <r>
      <rPr>
        <sz val="11"/>
        <rFont val="Times New Roman"/>
        <family val="1"/>
      </rPr>
      <t xml:space="preserve"> und Ihre </t>
    </r>
    <r>
      <rPr>
        <b/>
        <sz val="11"/>
        <rFont val="Times New Roman"/>
        <family val="1"/>
      </rPr>
      <t>Postleitzahl</t>
    </r>
    <r>
      <rPr>
        <sz val="11"/>
        <rFont val="Times New Roman"/>
        <family val="1"/>
      </rPr>
      <t xml:space="preserve"> ein, da darüber die Identifizierung des Einsenders erfolgt. In die beiden Datenfelder „Kundennummer“ und „Postleitzahl“ dürfen nur Ziffern eingegeben werden.</t>
    </r>
  </si>
  <si>
    <t>Die Felder zur Eingabe Ihrer Ergebnisdaten sind nicht mit einer festen Nachkommazahl vordefiniert, um keine Hinweise auf eventuelle Gehalte von Parametern zu geben.</t>
  </si>
  <si>
    <r>
      <rPr>
        <b/>
        <sz val="11"/>
        <rFont val="Times New Roman"/>
        <family val="1"/>
      </rPr>
      <t>Beachten Sie die</t>
    </r>
    <r>
      <rPr>
        <sz val="11"/>
        <rFont val="Times New Roman"/>
        <family val="1"/>
      </rPr>
      <t xml:space="preserve"> Hinweise zu den </t>
    </r>
    <r>
      <rPr>
        <b/>
        <sz val="11"/>
        <rFont val="Times New Roman"/>
        <family val="1"/>
      </rPr>
      <t>gültigen (signifikanten) Ziffern</t>
    </r>
    <r>
      <rPr>
        <sz val="11"/>
        <rFont val="Times New Roman"/>
        <family val="1"/>
      </rPr>
      <t xml:space="preserve"> bei den Parametern. </t>
    </r>
    <r>
      <rPr>
        <b/>
        <sz val="11"/>
        <rFont val="Times New Roman"/>
        <family val="1"/>
      </rPr>
      <t>Die Anzahl der Ziffern ist so zu wählen, dass beide Ergebnisse nur im Ausnahmefall aus iden¬tischen Ziffernfolgen bestehen</t>
    </r>
    <r>
      <rPr>
        <sz val="11"/>
        <rFont val="Times New Roman"/>
        <family val="1"/>
      </rPr>
      <t>. In einigen Fällen, z.B. bei Gehalten um 10 %, ist die Vorgabe gültiger Stellen schwierig: Die Ergebnisse „10,16% und 9,94% sind vergleichbar, nicht aber „10,2%“ und „9,94%“. Die Angabe einer zusätzlichen gültigen Stelle ist hier angebracht.</t>
    </r>
  </si>
  <si>
    <r>
      <t xml:space="preserve">Über Auswahlfelder sind </t>
    </r>
    <r>
      <rPr>
        <b/>
        <sz val="11"/>
        <rFont val="Times New Roman"/>
        <family val="1"/>
      </rPr>
      <t>gängige Untersuchungsverfahren</t>
    </r>
    <r>
      <rPr>
        <sz val="11"/>
        <rFont val="Times New Roman"/>
        <family val="1"/>
      </rPr>
      <t xml:space="preserve"> bereits </t>
    </r>
    <r>
      <rPr>
        <b/>
        <sz val="11"/>
        <rFont val="Times New Roman"/>
        <family val="1"/>
      </rPr>
      <t>vordefiniert,</t>
    </r>
    <r>
      <rPr>
        <sz val="11"/>
        <rFont val="Times New Roman"/>
        <family val="1"/>
      </rPr>
      <t xml:space="preserve"> um das Ausfüllen bei den Untersuchungsverfahren zu erleichtern. Sollten Sie ein nicht aufgeführtes Verfahren anwenden, wählen Sie „sonstiges“ aus und tragen Ihr Verfahren dann ein. Sofern weitere Informationen zur Auswertung nötig sind, werden auch gängige Verfahrensprinzipien und/oder Bezugsquellen kommerziell vertriebener Testsätze in ähnlicher Weise vordefiniert.</t>
    </r>
  </si>
  <si>
    <r>
      <t xml:space="preserve">Da Ihre eMail automatisch weiterverarbeitet wird, dürfen nur innerhalb der Exceltabelle in vordefinierten Bereichen Kommentare oder Hinweise zu den Proben und durchgeführten Untersuchungen enthalten sein (z.B. im </t>
    </r>
    <r>
      <rPr>
        <b/>
        <sz val="11"/>
        <rFont val="Times New Roman"/>
        <family val="1"/>
      </rPr>
      <t>Register „Mitteilungen“</t>
    </r>
    <r>
      <rPr>
        <sz val="11"/>
        <rFont val="Times New Roman"/>
        <family val="1"/>
      </rPr>
      <t>).</t>
    </r>
  </si>
  <si>
    <t>Nach dem Eingang in unserer Mailbox "ergebnisse@lvus.de" erhalten Sie automatisch eine Benachrichtigung/Bestätigung über den Eingang Ihrer eMail.</t>
  </si>
  <si>
    <r>
      <t xml:space="preserve">Eingegangene eMails werden periodisch (ca. alle 10 Minuten) weiterverarbeitet. Enthält Ihre eMail eine von uns vordefinierte Exceltabelle und sind darin alle </t>
    </r>
    <r>
      <rPr>
        <b/>
        <sz val="11"/>
        <rFont val="Times New Roman"/>
        <family val="1"/>
      </rPr>
      <t>Pflichteingaben</t>
    </r>
    <r>
      <rPr>
        <sz val="11"/>
        <rFont val="Times New Roman"/>
        <family val="1"/>
      </rPr>
      <t xml:space="preserve"> </t>
    </r>
    <r>
      <rPr>
        <b/>
        <sz val="11"/>
        <rFont val="Times New Roman"/>
        <family val="1"/>
      </rPr>
      <t>(Kundennummer,</t>
    </r>
    <r>
      <rPr>
        <sz val="11"/>
        <rFont val="Times New Roman"/>
        <family val="1"/>
      </rPr>
      <t xml:space="preserve"> </t>
    </r>
    <r>
      <rPr>
        <b/>
        <sz val="11"/>
        <rFont val="Times New Roman"/>
        <family val="1"/>
      </rPr>
      <t>Postleitzahl,</t>
    </r>
    <r>
      <rPr>
        <sz val="11"/>
        <rFont val="Times New Roman"/>
        <family val="1"/>
      </rPr>
      <t xml:space="preserve"> ggf. </t>
    </r>
    <r>
      <rPr>
        <b/>
        <sz val="11"/>
        <rFont val="Times New Roman"/>
        <family val="1"/>
      </rPr>
      <t>Aktualisierungs-Kennzeichnung</t>
    </r>
    <r>
      <rPr>
        <sz val="11"/>
        <rFont val="Times New Roman"/>
        <family val="1"/>
      </rPr>
      <t xml:space="preserve">) korrekt ausgefüllt, erhalten Sie in einer zweiten eMail Ihre Auswertenummer mitgeteilt. Ansonsten gibt es darin einen Hinweis, warum Ihre Mail nicht verarbeitet werden konnte. Korrigieren/ergänzen Sie in diesen Fällen Ihre Pflichteingabefelder und senden Sie uns Ihre Daten erneut. </t>
    </r>
  </si>
  <si>
    <t>Falls Sie nach einer erfolgreichen Übermittlung Ihrer Ergebnisse noch Fehler feststellen, können Sie bis zur Deadline jederzeit noch überarbeitete (oder auch ergänzte) Ergebnisdateien einsenden. Damit unser System Ihre Datei als Aktualisierung akzeptiert, muss zwingend "ja" bei Aktualisierung im Register „Ergebnisse“ ausgewählt werden. Die überarbeitete Excel¬tabelle muss auch alle bei der Auswertung zu berücksichtigenden Einträge enthalten, da die ursprünglich von Ihnen gesendeten Daten vor der Aktualisierung vollständig gelöscht werden.</t>
  </si>
  <si>
    <t>Senden Sie elektronisch mitgeteilte Ergebnisse nicht noch zusätzlich per Post oder Telefax.</t>
  </si>
  <si>
    <t>§ 64 LFGB Nrn. L06.00-4 / L 06.00-9 (auch modifiziert)</t>
  </si>
  <si>
    <t>DIN EN ISO 11885 (auch modifiziert)</t>
  </si>
  <si>
    <t>DIN EN ISO 7980 DEV 3a (auch modifiziert)</t>
  </si>
  <si>
    <t>DIN 38406 E 13 (auch modifiziert)</t>
  </si>
  <si>
    <t>DIN 38406 E 14 (auch modifiziert)</t>
  </si>
  <si>
    <t>DIN 38406 E 29 (auch modifiziert)</t>
  </si>
  <si>
    <t>DIN ISO 11047 (auch modifiziert)</t>
  </si>
  <si>
    <t>EN 15505 (auch modifiziert)</t>
  </si>
  <si>
    <t>DIN EN ISO 15510 (auch modifiziert)</t>
  </si>
  <si>
    <t>DIN EN ISO 17294-2 (auch modifiziert)</t>
  </si>
  <si>
    <t>DIN EN ISO 14911 (auch modifiziert)</t>
  </si>
  <si>
    <t>VDLUA VII 2.2.2.6 (auch modifiziert)</t>
  </si>
  <si>
    <t>EPA 7010, 1998 (auch modifiziert)</t>
  </si>
  <si>
    <t>AOAC 7000B, 1998 (auch modifiziert)</t>
  </si>
  <si>
    <t>AOAC Official Method 984.27 und 985.01 (auch modifiziert)</t>
  </si>
  <si>
    <t>AOAC 985.35 (auch modifiziert)</t>
  </si>
  <si>
    <t>AOAC 999.10, 2002 (auch modifiziert)</t>
  </si>
  <si>
    <t>§ 64 LFGB Nr.L 18.00-23, modifiziert</t>
  </si>
  <si>
    <t>VO (EG) Nr. 118/2010</t>
  </si>
  <si>
    <t>VO (EG) Nr. 900/2008</t>
  </si>
  <si>
    <t>ICP-MS (Chlorid)</t>
  </si>
  <si>
    <t>§ 64 LFGB Nr. L 03.00-11;2007-12</t>
  </si>
  <si>
    <t>§ 64 LFGB Nr. L 03.00-11;2007-12, modifiziert</t>
  </si>
  <si>
    <t>§ 64 LFGB Nr. L 17.00-12</t>
  </si>
  <si>
    <t>§ 64 LFGB Nr. L 17.00-12, modifiziert</t>
  </si>
  <si>
    <t>Methode A 1 VO (EWG) Nr. 1265/69</t>
  </si>
  <si>
    <t>Rotronic Hygropalm 23-AW</t>
  </si>
  <si>
    <t>Applikation Rotronic für AwTherm (2015-11)</t>
  </si>
  <si>
    <t>Messung mit aw-Wert Meßgerät Rotronic Hygrolab 3 mit AW-DIO-Wasseraktivitätsfühler</t>
  </si>
  <si>
    <t>ISO 18787</t>
  </si>
  <si>
    <t>§ 64 LFGB Nr. L 26.04-1 (potentiometrisch)</t>
  </si>
  <si>
    <t>§ 64 LFGB Nr. L 26.04-1 (potentiometrisch), modifiziert</t>
  </si>
  <si>
    <t>DGF C-VI 10a (00) und DGF C-VI 11d (19)</t>
  </si>
  <si>
    <t>§ 64 LFGB Nr. L 00.00-143, modifiziert</t>
  </si>
  <si>
    <t>§ 64 LFGB Nr. L 00.00-143</t>
  </si>
  <si>
    <t>Aufarbeitung nach ASU 00.00-140-2; Messung mittels GCMS</t>
  </si>
  <si>
    <t>DGF C-VI 10 a (2000) und DGF C-VI 11e (2018)</t>
  </si>
  <si>
    <t>Rotronic Hygrolab C1</t>
  </si>
  <si>
    <t>Novasina LabTouch-aw</t>
  </si>
  <si>
    <t>labmaster aw Meintrup DWS Laborgeräte</t>
  </si>
  <si>
    <t>?</t>
  </si>
  <si>
    <t>§ 64 Nr. L 06.00-20:2003-12, modifiziert</t>
  </si>
  <si>
    <t>§ 64 Nr. LFGB Nr. L 06.00-20:2003-12</t>
  </si>
  <si>
    <t>§ 64 LFGB Nr. 04.00-22:2002-05</t>
  </si>
  <si>
    <t>§ 64 LFGB Nr. 04.00-22:2002-05, modifiziert</t>
  </si>
  <si>
    <t>ANKOM Filterbag-Extraktion nach Hydrolyse</t>
  </si>
  <si>
    <t>§ 64 LFGB Nr. L 05.00-16, modifiziert</t>
  </si>
  <si>
    <t>Halogentrockner bei 103 °C</t>
  </si>
  <si>
    <t>Mikrowellenveraschungssystem</t>
  </si>
  <si>
    <t>Schweizerisches Lebensmittelbuch, 270.1</t>
  </si>
  <si>
    <t>HPAEC/PAD</t>
  </si>
  <si>
    <t>§ 64 LFGB Nr. L 22.02/04-3, modifiziert</t>
  </si>
  <si>
    <t>§ 64 LFGB Nr. L 22.02/04-3</t>
  </si>
  <si>
    <t>Umesterung mit methanolischer Natriummethylat-lösung, Extraktion mit Isohexan, Derivatisierung mit MSTFA, GC-MSMS</t>
  </si>
  <si>
    <t>Spezifischer Drehwinkel (Polarimetrie)</t>
  </si>
  <si>
    <t>Kontaktname</t>
  </si>
  <si>
    <t>Mailadresse</t>
  </si>
  <si>
    <t>Zertifikat geeignet</t>
  </si>
  <si>
    <t>Es wird empfohlen, eine zweite eMail-Adresse in Form eines Funktionspostfaches anzugeben. Dadurch wird sichergestellt, dass die Auswertung auch zugestellt werden kann. Geben Sie hierzu die zweite Adresse getrennt durch ein Semikolon mit nachfolgendem Leerzeichen ein.</t>
  </si>
  <si>
    <t>Rotronic HC2-AW-USB</t>
  </si>
  <si>
    <t>Veresterung der isolierten Fette mitttels Natriummethylat; GC mit FID</t>
  </si>
  <si>
    <t>Umesterung der Fettsäuren mit TMSH, GC-FID</t>
  </si>
  <si>
    <t>Enzym-Testkit Megazyme K-SUFRG</t>
  </si>
  <si>
    <t>Enzymatisch nach r-Biopharm Enzytec Liquid Art. Nr. E8180/E8160</t>
  </si>
  <si>
    <t>§ 64 LFGB Nr.  L 00.00-168:2020-11 (auch modifiziert)</t>
  </si>
  <si>
    <t>Die Beurteilung der Laborergebnisse erfolgt durch Z-Scores, die möglichst über die Vergleichsstandardabweichung des jeweiligen Standardverfahrens aus einem Normververfahren berechnet werden. Zusätzlich werden für den jeweiligen Analyten Z-Scores über die nach der Horwitz-
funktion ermittelte Zielstandardabweichung sowie über die robusten Standardabweichungen nach Algorithmus A berechnet.</t>
  </si>
  <si>
    <r>
      <t xml:space="preserve">Darüber hinaus bleiben bei allen Parametern zusätzlich alle Ergebnisse unberücksichtigt, die um mehr als 50 % vom Median abweichen </t>
    </r>
    <r>
      <rPr>
        <b/>
        <sz val="11"/>
        <rFont val="Times New Roman"/>
        <family val="1"/>
      </rPr>
      <t>und bei denen gleichzeitig</t>
    </r>
    <r>
      <rPr>
        <sz val="11"/>
        <rFont val="Times New Roman"/>
        <family val="1"/>
      </rPr>
      <t xml:space="preserve"> der Betrag des Z-Score größer als 3 ist. </t>
    </r>
  </si>
  <si>
    <t>Ihre Daten werden wie mitgeteilt zur Auswertung verwendet. 
Selbst offensichtliche Fehler, wie
- Tippfehler,
- Übertragungsfehler in die Ergebniserfassungstabelle,
- Angaben in einer anderen, von der Vorgabe abweichenden Maßeinheit
werden zur Auswertung unverändert, also ohne Änderung übernommen und führen dann zu schlechten Bewertungen.
Daher sollten Sie Ihre Eingaben sorgfältig durchführen und dabei insbesondere auch überprüfen, ob Ihre laborüblichen Maßeinheiten mit denen im Tabellenblatt übereinstimmen.</t>
  </si>
  <si>
    <t>Hinweise zur Signifikanz von Ergebnisangaben</t>
  </si>
  <si>
    <t xml:space="preserve">Die Ergebnisangaben müssen in der/den vorgegebenen Maßeinheiten erfolgen - Ihre Angaben werden ohne Änderungen zur Auswertung verwendet! Zur Vermeidung von Abweichungen durch bereits im Labor vorgenommene Rundungen werden Sie gebeten, bei jedem Parameter eine bestimmte Anzahl signifikanter Ziffern anzugeben (auch wenn auf Grund Ihrer Validierungsdaten diese Genauigkeit von Ihrem Analysenverfahren nicht eingehalten wird). </t>
  </si>
  <si>
    <t>Generell gilt: nach ISO 13528 Abschnitt 4.6 sollen Ergebnisse nicht stärker gerundet werden als dem halben Betrag der Wiederholstandardabweichung entspricht.</t>
  </si>
  <si>
    <r>
      <t>Beispiele zur Ergebnisangabe:</t>
    </r>
    <r>
      <rPr>
        <sz val="12"/>
        <rFont val="Times New Roman"/>
        <family val="1"/>
      </rPr>
      <t xml:space="preserve">
In einer Probe wurde der Gehalt von Mangan bestimmt. Es wurden die aufgeführten rechnerischen Gehalte ermittelt und die Ergebnisangabe soll mit 3 signifikanten Ziffern erfolgen:</t>
    </r>
  </si>
  <si>
    <t>Zur Bestimmung der Parameter sollen zwei vollständig getrennte Analysengänge durch¬geführt werden. Verwenden Sie für die Analysengänge 1 und 2 Probenmaterial aus verschiedenen Probeneinheiten.</t>
  </si>
  <si>
    <r>
      <t xml:space="preserve">Geben Sie im </t>
    </r>
    <r>
      <rPr>
        <b/>
        <sz val="11"/>
        <rFont val="Times New Roman"/>
        <family val="1"/>
      </rPr>
      <t>Register "Kontakt"</t>
    </r>
    <r>
      <rPr>
        <sz val="11"/>
        <rFont val="Times New Roman"/>
        <family val="1"/>
      </rPr>
      <t xml:space="preserve"> den Namen, die eMail-Adresse sowie die Telefonnummer der Kontaktperson an, die wir bei Fragen kontaktieren können. Nach Fertigstellung des Protokolls wird </t>
    </r>
    <r>
      <rPr>
        <b/>
        <sz val="11"/>
        <rFont val="Times New Roman"/>
        <family val="1"/>
      </rPr>
      <t>ausschließlich</t>
    </r>
    <r>
      <rPr>
        <sz val="11"/>
        <rFont val="Times New Roman"/>
        <family val="1"/>
      </rPr>
      <t xml:space="preserve"> an die dort angegebenen eMail-Adressen ein Passwort-freies Protokoll im PDF-Format gesendet. An diese Adressen senden wir auch ein Teilnahmezertifikat.
Daher wäre zu Sicherstellung des Empfangs von Protokoll und Zertifikat die zusätzliche Angabe einer Funktions-e-Mail-Adresse empfohlen.</t>
    </r>
  </si>
  <si>
    <t>In zahlreichen Fällen wird auch nachgefragt, ob Sie streng nach einem Normverfahren arbeiten. Streng bedeutet, dass Sie ohne prüfrelevante Abweichungen arbeiten. Sollte die Abweichung lediglich die untersuchte Matrix sein (z.B. Fisch anstelle von Brühwurst), dann soll dies nicht als Modifikation gekennzeichnet werden.</t>
  </si>
  <si>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Ihre eMail darf nur eine einzige Anlage enthalten. Ansonsten kann das Mail nicht verarbeitet werden. 
</t>
    </r>
    <r>
      <rPr>
        <i/>
        <sz val="11"/>
        <color theme="0" tint="-0.499984740745262"/>
        <rFont val="Times New Roman"/>
        <family val="1"/>
      </rPr>
      <t>Sofern Ihre internen Da</t>
    </r>
    <r>
      <rPr>
        <sz val="11"/>
        <rFont val="Times New Roman"/>
        <family val="1"/>
      </rPr>
      <t>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</si>
  <si>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Please enter the name, email address and telephone number of the person we can contact in case of queries.
The protocol will be sent to the listed email address(es) as a password-free PDF file. </t>
    </r>
    <r>
      <rPr>
        <b/>
        <sz val="11"/>
        <rFont val="Times New Roman"/>
        <family val="1"/>
      </rPr>
      <t xml:space="preserve">Printed reports will no longer be sent. For security reasons, please enter your e-mail address below under e-mail control. </t>
    </r>
    <r>
      <rPr>
        <b/>
        <sz val="11"/>
        <color rgb="FFFF0000"/>
        <rFont val="Times New Roman"/>
        <family val="1"/>
      </rPr>
      <t>Our result server will only accept your result table if the email addresses in both cells match.</t>
    </r>
  </si>
  <si>
    <r>
      <t>Senden Sie</t>
    </r>
    <r>
      <rPr>
        <sz val="11"/>
        <rFont val="Times New Roman"/>
        <family val="1"/>
      </rPr>
      <t xml:space="preserve"> uns die vollständig ausgefüllte Ergebnisdatei als Anlage</t>
    </r>
    <r>
      <rPr>
        <b/>
        <sz val="11"/>
        <rFont val="Times New Roman"/>
        <family val="1"/>
      </rPr>
      <t xml:space="preserve"> im</t>
    </r>
    <r>
      <rPr>
        <sz val="11"/>
        <rFont val="Times New Roman"/>
        <family val="1"/>
      </rPr>
      <t xml:space="preserve"> </t>
    </r>
    <r>
      <rPr>
        <b/>
        <sz val="11"/>
        <rFont val="Times New Roman"/>
        <family val="1"/>
      </rPr>
      <t>Excelformat</t>
    </r>
    <r>
      <rPr>
        <sz val="11"/>
        <rFont val="Times New Roman"/>
        <family val="1"/>
      </rPr>
      <t xml:space="preserve"> per eMail </t>
    </r>
    <r>
      <rPr>
        <b/>
        <sz val="11"/>
        <rFont val="Times New Roman"/>
        <family val="1"/>
      </rPr>
      <t>an</t>
    </r>
    <r>
      <rPr>
        <sz val="11"/>
        <rFont val="Times New Roman"/>
        <family val="1"/>
      </rPr>
      <t xml:space="preserve"> die Adresse „</t>
    </r>
    <r>
      <rPr>
        <b/>
        <sz val="11"/>
        <rFont val="Times New Roman"/>
        <family val="1"/>
      </rPr>
      <t>ergebnisse@lvus.de</t>
    </r>
    <r>
      <rPr>
        <sz val="11"/>
        <rFont val="Times New Roman"/>
        <family val="1"/>
      </rPr>
      <t xml:space="preserve">“. </t>
    </r>
    <r>
      <rPr>
        <b/>
        <sz val="11"/>
        <rFont val="Times New Roman"/>
        <family val="1"/>
      </rPr>
      <t>Ihre eMail darf nur eine einzige Anlage enthalten</t>
    </r>
    <r>
      <rPr>
        <sz val="11"/>
        <rFont val="Times New Roman"/>
        <family val="1"/>
      </rPr>
      <t xml:space="preserve">. Ansonsten kann das Mail nicht verarbeitet werden. 
</t>
    </r>
    <r>
      <rPr>
        <i/>
        <sz val="11"/>
        <color theme="0" tint="-0.499984740745262"/>
        <rFont val="Times New Roman"/>
        <family val="1"/>
      </rPr>
      <t>Sofern Ihre internen Datenschutzrichtlinien keinen Versand von Daten im xls(x)-Format erlauben, speichern Sie die versandfertige Tabelle und ändern die Dateiendung von ".xls" bzw. ".xlsx" in ".txt". Senden Sie daraufhin die Datei an edv@lvus.de. Ihre Ergebnisse werden von uns der weiteren Bearbeitung zugeführt.</t>
    </r>
  </si>
  <si>
    <r>
      <t xml:space="preserve">Bitte geben Sie den Namen, eMail-Adresse und die Telefonnummer der Person an, die wir bei Rückfragen kontaktieren können.
An die aufgeführte(n) eMailadresse(n) wird das Protokoll als Passwort-freie PDF-Datei  und später auch das Teilnahmezertifikat gesendet. </t>
    </r>
    <r>
      <rPr>
        <b/>
        <sz val="11"/>
        <rFont val="Times New Roman"/>
        <family val="1"/>
      </rPr>
      <t xml:space="preserve">Gedruckte Auswertungen/Zertifikate werden nicht mehr versendet. Geben Sie zur Sicherheit Ihre eMailadresse unten bei eMail-Kontrolle ein. </t>
    </r>
    <r>
      <rPr>
        <b/>
        <sz val="11"/>
        <color rgb="FFFF0000"/>
        <rFont val="Times New Roman"/>
        <family val="1"/>
      </rPr>
      <t>Unser Ergebnisserver akzeptiert Ihre Ergebnisdatei nur, wenn beide eingegebenen eMailadressen übereinstimmen.</t>
    </r>
  </si>
  <si>
    <t>Geben Sie Ihre Ergebnisse mit den in Spalte 3 aufgeführten signifikanten Stellen an. Beispiele hierzu sind in "Signifikanz" enthalten 
(bei Gehalten unter 0,010 g/100 g genügt die Angabe von 2 signifikanten Stellen).
Report your results with in column 3 shown significant numbers (there are some examples in sheet "Significance")
(for concentrations below 0.010 g/100 g reporting of results with 2 significant numbers is suitable).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</si>
</sst>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White]#,##0;[Red]\-#,##0\ _€"/>
    <numFmt numFmtId="165" formatCode="0.0000"/>
  </numFmts>
  <fonts count="41" x14ac:knownFonts="1">
    <font>
      <sz val="11"/>
      <name val="Times New Roman"/>
    </font>
    <font>
      <u/>
      <sz val="11"/>
      <color indexed="12"/>
      <name val="Times New Roman"/>
      <family val="1"/>
    </font>
    <font>
      <b/>
      <sz val="16"/>
      <name val="Times New Roman"/>
      <family val="1"/>
    </font>
    <font>
      <sz val="16"/>
      <name val="Times New Roman"/>
      <family val="1"/>
    </font>
    <font>
      <sz val="12"/>
      <name val="Times New Roman"/>
      <family val="1"/>
    </font>
    <font>
      <sz val="11"/>
      <name val="Times New Roman"/>
      <family val="1"/>
    </font>
    <font>
      <sz val="14"/>
      <color indexed="12"/>
      <name val="Times New Roman"/>
      <family val="1"/>
    </font>
    <font>
      <sz val="14"/>
      <name val="Times New Roman"/>
      <family val="1"/>
    </font>
    <font>
      <b/>
      <sz val="12"/>
      <name val="Times New Roman"/>
      <family val="1"/>
    </font>
    <font>
      <b/>
      <sz val="14"/>
      <name val="Times New Roman"/>
      <family val="1"/>
    </font>
    <font>
      <sz val="14"/>
      <color indexed="10"/>
      <name val="Times New Roman"/>
      <family val="1"/>
    </font>
    <font>
      <sz val="11"/>
      <color indexed="10"/>
      <name val="Times New Roman"/>
      <family val="1"/>
    </font>
    <font>
      <sz val="8"/>
      <color indexed="81"/>
      <name val="Tahoma"/>
      <family val="2"/>
    </font>
    <font>
      <b/>
      <sz val="8"/>
      <color indexed="81"/>
      <name val="Tahoma"/>
      <family val="2"/>
    </font>
    <font>
      <u/>
      <sz val="12"/>
      <color indexed="12"/>
      <name val="Times New Roman"/>
      <family val="1"/>
    </font>
    <font>
      <sz val="10"/>
      <name val="Times New Roman"/>
      <family val="1"/>
    </font>
    <font>
      <sz val="14"/>
      <color indexed="9"/>
      <name val="Times New Roman"/>
      <family val="1"/>
    </font>
    <font>
      <sz val="11"/>
      <color indexed="9"/>
      <name val="Times New Roman"/>
      <family val="1"/>
    </font>
    <font>
      <sz val="13"/>
      <name val="Times New Roman"/>
      <family val="1"/>
    </font>
    <font>
      <sz val="13"/>
      <color indexed="9"/>
      <name val="Times New Roman"/>
      <family val="1"/>
    </font>
    <font>
      <b/>
      <sz val="11"/>
      <name val="Times New Roman"/>
      <family val="1"/>
    </font>
    <font>
      <sz val="12"/>
      <color indexed="10"/>
      <name val="Times New Roman"/>
      <family val="1"/>
    </font>
    <font>
      <sz val="9"/>
      <name val="Times New Roman"/>
      <family val="1"/>
    </font>
    <font>
      <sz val="12"/>
      <color indexed="9"/>
      <name val="Times New Roman"/>
      <family val="1"/>
    </font>
    <font>
      <u/>
      <sz val="10"/>
      <name val="Times New Roman"/>
      <family val="1"/>
    </font>
    <font>
      <b/>
      <sz val="13"/>
      <color indexed="10"/>
      <name val="Times New Roman"/>
      <family val="1"/>
    </font>
    <font>
      <sz val="10"/>
      <color indexed="81"/>
      <name val="Times New Roman"/>
      <family val="1"/>
    </font>
    <font>
      <sz val="10"/>
      <name val="Symbol"/>
      <family val="1"/>
      <charset val="2"/>
    </font>
    <font>
      <u/>
      <sz val="11"/>
      <name val="Times New Roman"/>
      <family val="1"/>
    </font>
    <font>
      <i/>
      <vertAlign val="subscript"/>
      <sz val="11"/>
      <name val="Times New Roman"/>
      <family val="1"/>
    </font>
    <font>
      <sz val="11"/>
      <color indexed="12"/>
      <name val="Times New Roman"/>
      <family val="1"/>
    </font>
    <font>
      <sz val="10"/>
      <name val="Arial"/>
      <family val="2"/>
    </font>
    <font>
      <vertAlign val="subscript"/>
      <sz val="11"/>
      <name val="Times New Roman"/>
      <family val="1"/>
    </font>
    <font>
      <sz val="12"/>
      <color theme="0"/>
      <name val="Times New Roman"/>
      <family val="1"/>
    </font>
    <font>
      <sz val="11"/>
      <color theme="0"/>
      <name val="Times New Roman"/>
      <family val="1"/>
    </font>
    <font>
      <sz val="4"/>
      <color theme="0"/>
      <name val="Times New Roman"/>
      <family val="1"/>
    </font>
    <font>
      <sz val="11"/>
      <color indexed="8"/>
      <name val="Calibri"/>
      <family val="2"/>
    </font>
    <font>
      <sz val="11"/>
      <color indexed="9"/>
      <name val="Calibri"/>
      <family val="2"/>
    </font>
    <font>
      <sz val="9"/>
      <color rgb="FFFF0000"/>
      <name val="Times New Roman"/>
      <family val="1"/>
    </font>
    <font>
      <i/>
      <sz val="11"/>
      <color theme="0" tint="-0.499984740745262"/>
      <name val="Times New Roman"/>
      <family val="1"/>
    </font>
    <font>
      <b/>
      <sz val="11"/>
      <color rgb="FFFF0000"/>
      <name val="Times New Roman"/>
      <family val="1"/>
    </font>
  </fonts>
  <fills count="16">
    <fill>
      <patternFill patternType="none"/>
    </fill>
    <fill>
      <patternFill patternType="gray125"/>
    </fill>
    <fill>
      <patternFill patternType="solid">
        <fgColor indexed="43"/>
        <bgColor indexed="64"/>
      </patternFill>
    </fill>
    <fill>
      <patternFill patternType="solid">
        <fgColor indexed="9"/>
        <bgColor indexed="64"/>
      </patternFill>
    </fill>
    <fill>
      <patternFill patternType="solid">
        <fgColor indexed="42"/>
        <bgColor indexed="64"/>
      </patternFill>
    </fill>
    <fill>
      <patternFill patternType="solid">
        <fgColor indexed="9"/>
      </patternFill>
    </fill>
    <fill>
      <patternFill patternType="solid">
        <fgColor indexed="47"/>
      </patternFill>
    </fill>
    <fill>
      <patternFill patternType="solid">
        <fgColor indexed="26"/>
      </patternFill>
    </fill>
    <fill>
      <patternFill patternType="solid">
        <fgColor indexed="27"/>
      </patternFill>
    </fill>
    <fill>
      <patternFill patternType="solid">
        <fgColor indexed="22"/>
      </patternFill>
    </fill>
    <fill>
      <patternFill patternType="solid">
        <fgColor indexed="29"/>
      </patternFill>
    </fill>
    <fill>
      <patternFill patternType="solid">
        <fgColor indexed="43"/>
      </patternFill>
    </fill>
    <fill>
      <patternFill patternType="solid">
        <fgColor indexed="44"/>
      </patternFill>
    </fill>
    <fill>
      <patternFill patternType="solid">
        <fgColor indexed="49"/>
      </patternFill>
    </fill>
    <fill>
      <patternFill patternType="solid">
        <fgColor theme="4" tint="0.79998168889431442"/>
        <bgColor indexed="64"/>
      </patternFill>
    </fill>
    <fill>
      <patternFill patternType="solid">
        <fgColor theme="6" tint="0.7999816888943144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thick">
        <color indexed="17"/>
      </top>
      <bottom style="thin">
        <color indexed="17"/>
      </bottom>
      <diagonal/>
    </border>
    <border>
      <left style="thin">
        <color indexed="64"/>
      </left>
      <right style="thin">
        <color indexed="64"/>
      </right>
      <top/>
      <bottom style="thin">
        <color indexed="64"/>
      </bottom>
      <diagonal/>
    </border>
    <border>
      <left/>
      <right/>
      <top style="thin">
        <color indexed="17"/>
      </top>
      <bottom/>
      <diagonal/>
    </border>
    <border>
      <left/>
      <right/>
      <top/>
      <bottom style="thin">
        <color indexed="64"/>
      </bottom>
      <diagonal/>
    </border>
  </borders>
  <cellStyleXfs count="28">
    <xf numFmtId="0" fontId="0" fillId="0" borderId="0"/>
    <xf numFmtId="0" fontId="1"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5" fillId="0" borderId="0"/>
    <xf numFmtId="0" fontId="31" fillId="0" borderId="0"/>
    <xf numFmtId="0" fontId="31" fillId="0" borderId="0"/>
    <xf numFmtId="0" fontId="5" fillId="0" borderId="0"/>
    <xf numFmtId="0" fontId="36" fillId="5" borderId="0" applyNumberFormat="0" applyBorder="0" applyAlignment="0" applyProtection="0"/>
    <xf numFmtId="0" fontId="36" fillId="6" borderId="0" applyNumberFormat="0" applyBorder="0" applyAlignment="0" applyProtection="0"/>
    <xf numFmtId="0" fontId="36" fillId="7" borderId="0" applyNumberFormat="0" applyBorder="0" applyAlignment="0" applyProtection="0"/>
    <xf numFmtId="0" fontId="36" fillId="5" borderId="0" applyNumberFormat="0" applyBorder="0" applyAlignment="0" applyProtection="0"/>
    <xf numFmtId="0" fontId="36" fillId="8" borderId="0" applyNumberFormat="0" applyBorder="0" applyAlignment="0" applyProtection="0"/>
    <xf numFmtId="0" fontId="36" fillId="6" borderId="0" applyNumberFormat="0" applyBorder="0" applyAlignment="0" applyProtection="0"/>
    <xf numFmtId="0" fontId="36" fillId="9" borderId="0" applyNumberFormat="0" applyBorder="0" applyAlignment="0" applyProtection="0"/>
    <xf numFmtId="0" fontId="36" fillId="10" borderId="0" applyNumberFormat="0" applyBorder="0" applyAlignment="0" applyProtection="0"/>
    <xf numFmtId="0" fontId="36" fillId="11" borderId="0" applyNumberFormat="0" applyBorder="0" applyAlignment="0" applyProtection="0"/>
    <xf numFmtId="0" fontId="36" fillId="9" borderId="0" applyNumberFormat="0" applyBorder="0" applyAlignment="0" applyProtection="0"/>
    <xf numFmtId="0" fontId="36" fillId="12" borderId="0" applyNumberFormat="0" applyBorder="0" applyAlignment="0" applyProtection="0"/>
    <xf numFmtId="0" fontId="36" fillId="6" borderId="0" applyNumberFormat="0" applyBorder="0" applyAlignment="0" applyProtection="0"/>
    <xf numFmtId="0" fontId="37" fillId="13" borderId="0" applyNumberFormat="0" applyBorder="0" applyAlignment="0" applyProtection="0"/>
    <xf numFmtId="0" fontId="37" fillId="10" borderId="0" applyNumberFormat="0" applyBorder="0" applyAlignment="0" applyProtection="0"/>
    <xf numFmtId="0" fontId="37" fillId="11" borderId="0" applyNumberFormat="0" applyBorder="0" applyAlignment="0" applyProtection="0"/>
    <xf numFmtId="0" fontId="37" fillId="9" borderId="0" applyNumberFormat="0" applyBorder="0" applyAlignment="0" applyProtection="0"/>
    <xf numFmtId="0" fontId="37" fillId="13" borderId="0" applyNumberFormat="0" applyBorder="0" applyAlignment="0" applyProtection="0"/>
    <xf numFmtId="0" fontId="37" fillId="6" borderId="0" applyNumberFormat="0" applyBorder="0" applyAlignment="0" applyProtection="0"/>
    <xf numFmtId="0" fontId="5" fillId="0" borderId="0"/>
    <xf numFmtId="0" fontId="5" fillId="0" borderId="0"/>
    <xf numFmtId="0" fontId="1" fillId="0" borderId="0" applyNumberFormat="0" applyFill="0" applyBorder="0" applyAlignment="0" applyProtection="0">
      <alignment vertical="top"/>
      <protection locked="0"/>
    </xf>
  </cellStyleXfs>
  <cellXfs count="185">
    <xf numFmtId="0" fontId="0" fillId="0" borderId="0" xfId="0"/>
    <xf numFmtId="0" fontId="4" fillId="0" borderId="0" xfId="0" applyFont="1"/>
    <xf numFmtId="0" fontId="0" fillId="2" borderId="0" xfId="0" applyFill="1"/>
    <xf numFmtId="0" fontId="0" fillId="2" borderId="0" xfId="0" applyFill="1" applyAlignment="1">
      <alignment horizontal="center"/>
    </xf>
    <xf numFmtId="0" fontId="0" fillId="0" borderId="0" xfId="0" applyProtection="1">
      <protection locked="0"/>
    </xf>
    <xf numFmtId="0" fontId="2" fillId="0" borderId="0" xfId="0" applyFont="1" applyProtection="1">
      <protection hidden="1"/>
    </xf>
    <xf numFmtId="0" fontId="3" fillId="0" borderId="0" xfId="0" applyFont="1" applyProtection="1">
      <protection hidden="1"/>
    </xf>
    <xf numFmtId="0" fontId="7" fillId="0" borderId="0" xfId="0" applyFont="1" applyProtection="1">
      <protection hidden="1"/>
    </xf>
    <xf numFmtId="0" fontId="6" fillId="0" borderId="0" xfId="0" applyFont="1" applyProtection="1">
      <protection hidden="1"/>
    </xf>
    <xf numFmtId="0" fontId="0" fillId="0" borderId="0" xfId="0" applyProtection="1">
      <protection hidden="1"/>
    </xf>
    <xf numFmtId="0" fontId="10" fillId="0" borderId="0" xfId="0" applyFont="1" applyProtection="1">
      <protection hidden="1"/>
    </xf>
    <xf numFmtId="0" fontId="7" fillId="0" borderId="0" xfId="0" applyFont="1" applyAlignment="1" applyProtection="1">
      <alignment vertical="center"/>
      <protection hidden="1"/>
    </xf>
    <xf numFmtId="0" fontId="0" fillId="0" borderId="0" xfId="0" applyAlignment="1" applyProtection="1">
      <alignment vertical="center"/>
      <protection hidden="1"/>
    </xf>
    <xf numFmtId="0" fontId="11" fillId="4" borderId="0" xfId="0" applyFont="1" applyFill="1" applyAlignment="1" applyProtection="1">
      <alignment vertical="center"/>
      <protection hidden="1"/>
    </xf>
    <xf numFmtId="0" fontId="17" fillId="0" borderId="0" xfId="0" applyFont="1" applyProtection="1">
      <protection hidden="1"/>
    </xf>
    <xf numFmtId="0" fontId="5" fillId="0" borderId="0" xfId="0" applyFont="1" applyProtection="1">
      <protection hidden="1"/>
    </xf>
    <xf numFmtId="0" fontId="4" fillId="0" borderId="0" xfId="0" applyFont="1" applyProtection="1">
      <protection hidden="1"/>
    </xf>
    <xf numFmtId="0" fontId="5" fillId="0" borderId="2" xfId="0" applyFont="1" applyBorder="1" applyAlignment="1" applyProtection="1">
      <alignment horizontal="justify" vertical="top" wrapText="1"/>
      <protection hidden="1"/>
    </xf>
    <xf numFmtId="0" fontId="4" fillId="0" borderId="0" xfId="0" applyFont="1" applyAlignment="1" applyProtection="1">
      <alignment horizontal="justify" vertical="top" wrapText="1"/>
      <protection hidden="1"/>
    </xf>
    <xf numFmtId="0" fontId="15" fillId="0" borderId="0" xfId="0" applyFont="1" applyAlignment="1" applyProtection="1">
      <alignment wrapText="1"/>
      <protection hidden="1"/>
    </xf>
    <xf numFmtId="0" fontId="5" fillId="0" borderId="0" xfId="0" applyFont="1" applyAlignment="1" applyProtection="1">
      <alignment horizontal="justify" vertical="top" wrapText="1"/>
      <protection hidden="1"/>
    </xf>
    <xf numFmtId="0" fontId="4" fillId="0" borderId="2" xfId="0" applyFont="1" applyBorder="1" applyAlignment="1" applyProtection="1">
      <alignment horizontal="justify" vertical="top" wrapText="1"/>
      <protection hidden="1"/>
    </xf>
    <xf numFmtId="0" fontId="4" fillId="0" borderId="0" xfId="0" applyFont="1" applyAlignment="1" applyProtection="1">
      <alignment wrapText="1"/>
      <protection hidden="1"/>
    </xf>
    <xf numFmtId="0" fontId="5" fillId="0" borderId="0" xfId="0" applyFont="1" applyProtection="1">
      <protection locked="0" hidden="1"/>
    </xf>
    <xf numFmtId="0" fontId="4" fillId="0" borderId="0" xfId="0" applyFont="1" applyProtection="1">
      <protection locked="0" hidden="1"/>
    </xf>
    <xf numFmtId="0" fontId="5" fillId="0" borderId="3" xfId="0" applyFont="1" applyBorder="1" applyAlignment="1">
      <alignment vertical="top" wrapText="1"/>
    </xf>
    <xf numFmtId="0" fontId="18" fillId="0" borderId="0" xfId="0" applyFont="1" applyProtection="1">
      <protection hidden="1"/>
    </xf>
    <xf numFmtId="0" fontId="16" fillId="0" borderId="0" xfId="0" applyFont="1" applyProtection="1">
      <protection hidden="1"/>
    </xf>
    <xf numFmtId="0" fontId="15" fillId="0" borderId="0" xfId="0" applyFont="1" applyAlignment="1">
      <alignment horizontal="justify" vertical="top" wrapText="1"/>
    </xf>
    <xf numFmtId="0" fontId="15" fillId="0" borderId="0" xfId="0" applyFont="1" applyAlignment="1">
      <alignment wrapText="1"/>
    </xf>
    <xf numFmtId="0" fontId="5" fillId="0" borderId="3" xfId="0" applyFont="1" applyBorder="1" applyAlignment="1" applyProtection="1">
      <alignment vertical="top" wrapText="1"/>
      <protection hidden="1"/>
    </xf>
    <xf numFmtId="0" fontId="5" fillId="0" borderId="0" xfId="0" applyFont="1" applyAlignment="1" applyProtection="1">
      <alignment wrapText="1"/>
      <protection hidden="1"/>
    </xf>
    <xf numFmtId="0" fontId="4" fillId="0" borderId="0" xfId="0" applyFont="1" applyAlignment="1" applyProtection="1">
      <alignment horizontal="left" wrapText="1"/>
      <protection hidden="1"/>
    </xf>
    <xf numFmtId="49" fontId="0" fillId="2" borderId="0" xfId="0" applyNumberFormat="1" applyFill="1" applyAlignment="1">
      <alignment horizontal="center"/>
    </xf>
    <xf numFmtId="14" fontId="0" fillId="2" borderId="0" xfId="0" applyNumberFormat="1" applyFill="1" applyAlignment="1">
      <alignment horizontal="center"/>
    </xf>
    <xf numFmtId="0" fontId="22" fillId="3" borderId="0" xfId="0" applyFont="1" applyFill="1" applyProtection="1">
      <protection hidden="1"/>
    </xf>
    <xf numFmtId="0" fontId="4" fillId="0" borderId="0" xfId="0" applyFont="1" applyAlignment="1">
      <alignment horizontal="justify" vertical="top" wrapText="1"/>
    </xf>
    <xf numFmtId="0" fontId="5" fillId="0" borderId="0" xfId="0" applyFont="1" applyAlignment="1">
      <alignment horizontal="justify" vertical="top" wrapText="1"/>
    </xf>
    <xf numFmtId="0" fontId="4" fillId="0" borderId="0" xfId="0" applyFont="1" applyAlignment="1">
      <alignment vertical="center" wrapText="1"/>
    </xf>
    <xf numFmtId="0" fontId="4" fillId="0" borderId="0" xfId="0" applyFont="1" applyAlignment="1" applyProtection="1">
      <alignment horizontal="center" vertical="center"/>
      <protection hidden="1"/>
    </xf>
    <xf numFmtId="0" fontId="4" fillId="4" borderId="0" xfId="0" applyFont="1" applyFill="1" applyAlignment="1" applyProtection="1">
      <alignment vertical="center" wrapText="1"/>
      <protection hidden="1"/>
    </xf>
    <xf numFmtId="0" fontId="21" fillId="4" borderId="0" xfId="0" applyFont="1" applyFill="1" applyAlignment="1" applyProtection="1">
      <alignment vertical="center"/>
      <protection hidden="1"/>
    </xf>
    <xf numFmtId="0" fontId="4" fillId="4" borderId="0" xfId="0" applyFont="1" applyFill="1" applyAlignment="1" applyProtection="1">
      <alignment wrapText="1"/>
      <protection hidden="1"/>
    </xf>
    <xf numFmtId="0" fontId="4" fillId="0" borderId="0" xfId="0" applyFont="1" applyAlignment="1" applyProtection="1">
      <alignment horizontal="center" vertical="center" wrapText="1"/>
      <protection hidden="1"/>
    </xf>
    <xf numFmtId="0" fontId="5" fillId="0" borderId="0" xfId="0" applyFont="1"/>
    <xf numFmtId="14" fontId="25" fillId="0" borderId="0" xfId="0" applyNumberFormat="1" applyFont="1" applyAlignment="1" applyProtection="1">
      <alignment horizontal="left"/>
      <protection hidden="1"/>
    </xf>
    <xf numFmtId="0" fontId="18" fillId="0" borderId="0" xfId="0" applyFont="1" applyAlignment="1" applyProtection="1">
      <alignment horizontal="center" vertical="center"/>
      <protection hidden="1"/>
    </xf>
    <xf numFmtId="0" fontId="15" fillId="0" borderId="0" xfId="0" applyFont="1" applyAlignment="1">
      <alignment horizontal="left" vertical="top" wrapText="1"/>
    </xf>
    <xf numFmtId="0" fontId="23" fillId="0" borderId="0" xfId="0" applyFont="1" applyAlignment="1" applyProtection="1">
      <alignment horizontal="center" vertical="center"/>
      <protection hidden="1"/>
    </xf>
    <xf numFmtId="0" fontId="4" fillId="0" borderId="2" xfId="0" applyFont="1" applyBorder="1" applyAlignment="1">
      <alignment horizontal="justify" vertical="top" wrapText="1"/>
    </xf>
    <xf numFmtId="0" fontId="19" fillId="0" borderId="0" xfId="0" applyFont="1" applyAlignment="1" applyProtection="1">
      <alignment horizontal="center" vertical="center"/>
      <protection hidden="1"/>
    </xf>
    <xf numFmtId="0" fontId="4" fillId="0" borderId="0" xfId="0" applyFont="1" applyAlignment="1" applyProtection="1">
      <alignment horizontal="left"/>
      <protection locked="0" hidden="1"/>
    </xf>
    <xf numFmtId="0" fontId="4" fillId="0" borderId="2" xfId="0" applyFont="1" applyBorder="1" applyAlignment="1" applyProtection="1">
      <alignment horizontal="left" vertical="top" wrapText="1"/>
      <protection hidden="1"/>
    </xf>
    <xf numFmtId="0" fontId="5" fillId="0" borderId="0" xfId="0" applyFont="1" applyAlignment="1" applyProtection="1">
      <alignment horizontal="left" vertical="top" wrapText="1"/>
      <protection hidden="1"/>
    </xf>
    <xf numFmtId="0" fontId="4" fillId="0" borderId="0" xfId="0" applyFont="1" applyAlignment="1" applyProtection="1">
      <alignment horizontal="left"/>
      <protection hidden="1"/>
    </xf>
    <xf numFmtId="0" fontId="5" fillId="0" borderId="0" xfId="0" applyFont="1" applyAlignment="1" applyProtection="1">
      <alignment horizontal="left"/>
      <protection locked="0" hidden="1"/>
    </xf>
    <xf numFmtId="0" fontId="5" fillId="0" borderId="2" xfId="0" applyFont="1" applyBorder="1" applyAlignment="1" applyProtection="1">
      <alignment horizontal="left" vertical="top" wrapText="1"/>
      <protection hidden="1"/>
    </xf>
    <xf numFmtId="0" fontId="5" fillId="0" borderId="0" xfId="0" applyFont="1" applyAlignment="1">
      <alignment horizontal="left" vertical="top" wrapText="1"/>
    </xf>
    <xf numFmtId="0" fontId="4" fillId="0" borderId="0" xfId="0" applyFont="1" applyAlignment="1">
      <alignment horizontal="left" vertical="top" wrapText="1"/>
    </xf>
    <xf numFmtId="0" fontId="5" fillId="0" borderId="0" xfId="0" applyFont="1" applyAlignment="1" applyProtection="1">
      <alignment horizontal="left"/>
      <protection hidden="1"/>
    </xf>
    <xf numFmtId="0" fontId="7" fillId="4" borderId="0" xfId="0" applyFont="1" applyFill="1" applyProtection="1">
      <protection hidden="1"/>
    </xf>
    <xf numFmtId="0" fontId="0" fillId="4" borderId="0" xfId="0" applyFill="1" applyAlignment="1" applyProtection="1">
      <alignment vertical="center"/>
      <protection hidden="1"/>
    </xf>
    <xf numFmtId="0" fontId="18" fillId="0" borderId="0" xfId="0" applyFont="1" applyAlignment="1" applyProtection="1">
      <alignment vertical="center"/>
      <protection hidden="1"/>
    </xf>
    <xf numFmtId="0" fontId="23" fillId="0" borderId="0" xfId="0" applyFont="1" applyProtection="1">
      <protection hidden="1"/>
    </xf>
    <xf numFmtId="0" fontId="8" fillId="0" borderId="0" xfId="0" applyFont="1" applyAlignment="1">
      <alignment vertical="center"/>
    </xf>
    <xf numFmtId="0" fontId="0" fillId="0" borderId="0" xfId="0" applyAlignment="1">
      <alignment vertical="center"/>
    </xf>
    <xf numFmtId="0" fontId="20" fillId="0" borderId="0" xfId="0" applyFont="1" applyAlignment="1">
      <alignment vertical="center"/>
    </xf>
    <xf numFmtId="49" fontId="0" fillId="2" borderId="0" xfId="0" applyNumberFormat="1" applyFill="1" applyAlignment="1" applyProtection="1">
      <alignment vertical="center"/>
      <protection locked="0"/>
    </xf>
    <xf numFmtId="0" fontId="11" fillId="0" borderId="0" xfId="0" applyFont="1" applyAlignment="1">
      <alignment vertical="center"/>
    </xf>
    <xf numFmtId="164" fontId="5" fillId="0" borderId="0" xfId="4" applyNumberFormat="1" applyFont="1"/>
    <xf numFmtId="0" fontId="30" fillId="0" borderId="0" xfId="0" applyFont="1" applyAlignment="1">
      <alignment horizontal="left" vertical="center" wrapText="1"/>
    </xf>
    <xf numFmtId="0" fontId="30" fillId="0" borderId="0" xfId="0" applyFont="1" applyAlignment="1">
      <alignment horizontal="left" vertical="center"/>
    </xf>
    <xf numFmtId="49" fontId="1" fillId="2" borderId="0" xfId="1" applyNumberFormat="1" applyFill="1" applyAlignment="1" applyProtection="1">
      <alignment vertical="center"/>
      <protection locked="0"/>
    </xf>
    <xf numFmtId="164" fontId="5" fillId="0" borderId="0" xfId="5" applyNumberFormat="1" applyFont="1" applyAlignment="1">
      <alignment horizontal="left"/>
    </xf>
    <xf numFmtId="0" fontId="5" fillId="0" borderId="0" xfId="3"/>
    <xf numFmtId="0" fontId="5" fillId="0" borderId="0" xfId="3" applyAlignment="1">
      <alignment horizontal="center"/>
    </xf>
    <xf numFmtId="0" fontId="20" fillId="0" borderId="0" xfId="3" applyFont="1"/>
    <xf numFmtId="0" fontId="5" fillId="0" borderId="0" xfId="3" applyProtection="1">
      <protection locked="0" hidden="1"/>
    </xf>
    <xf numFmtId="0" fontId="5" fillId="0" borderId="0" xfId="3" applyAlignment="1" applyProtection="1">
      <alignment horizontal="center"/>
      <protection locked="0" hidden="1"/>
    </xf>
    <xf numFmtId="0" fontId="8" fillId="4" borderId="0" xfId="3" applyFont="1" applyFill="1" applyProtection="1">
      <protection hidden="1"/>
    </xf>
    <xf numFmtId="0" fontId="5" fillId="4" borderId="0" xfId="3" applyFill="1" applyProtection="1">
      <protection hidden="1"/>
    </xf>
    <xf numFmtId="0" fontId="30" fillId="4" borderId="0" xfId="3" applyFont="1" applyFill="1" applyProtection="1">
      <protection hidden="1"/>
    </xf>
    <xf numFmtId="0" fontId="6" fillId="4" borderId="0" xfId="3" applyFont="1" applyFill="1" applyProtection="1">
      <protection hidden="1"/>
    </xf>
    <xf numFmtId="0" fontId="4" fillId="4" borderId="0" xfId="3" applyFont="1" applyFill="1" applyAlignment="1" applyProtection="1">
      <alignment vertical="center" wrapText="1"/>
      <protection hidden="1"/>
    </xf>
    <xf numFmtId="0" fontId="5" fillId="4" borderId="0" xfId="3" applyFill="1" applyAlignment="1" applyProtection="1">
      <alignment vertical="center"/>
      <protection hidden="1"/>
    </xf>
    <xf numFmtId="0" fontId="1" fillId="4" borderId="0" xfId="1" applyFill="1" applyBorder="1" applyAlignment="1" applyProtection="1">
      <protection hidden="1"/>
    </xf>
    <xf numFmtId="0" fontId="11" fillId="4" borderId="0" xfId="3" applyFont="1" applyFill="1" applyAlignment="1" applyProtection="1">
      <alignment vertical="center"/>
      <protection hidden="1"/>
    </xf>
    <xf numFmtId="0" fontId="8" fillId="4" borderId="0" xfId="3" applyFont="1" applyFill="1" applyAlignment="1" applyProtection="1">
      <alignment vertical="center" wrapText="1"/>
      <protection hidden="1"/>
    </xf>
    <xf numFmtId="0" fontId="4" fillId="0" borderId="0" xfId="0" applyFont="1" applyAlignment="1">
      <alignment vertical="top" wrapText="1"/>
    </xf>
    <xf numFmtId="0" fontId="33" fillId="0" borderId="0" xfId="0" applyFont="1" applyAlignment="1">
      <alignment vertical="top" wrapText="1"/>
    </xf>
    <xf numFmtId="0" fontId="34" fillId="0" borderId="0" xfId="0" applyFont="1" applyAlignment="1" applyProtection="1">
      <alignment horizontal="center" vertical="center"/>
      <protection hidden="1"/>
    </xf>
    <xf numFmtId="49" fontId="4" fillId="2" borderId="0" xfId="0" applyNumberFormat="1" applyFont="1" applyFill="1" applyAlignment="1" applyProtection="1">
      <alignment horizontal="right"/>
      <protection locked="0"/>
    </xf>
    <xf numFmtId="49" fontId="4" fillId="2" borderId="0" xfId="0" applyNumberFormat="1" applyFont="1" applyFill="1" applyAlignment="1" applyProtection="1">
      <alignment vertical="center"/>
      <protection locked="0"/>
    </xf>
    <xf numFmtId="0" fontId="4" fillId="0" borderId="0" xfId="0" applyFont="1" applyAlignment="1" applyProtection="1">
      <alignment vertical="center"/>
      <protection hidden="1"/>
    </xf>
    <xf numFmtId="0" fontId="23" fillId="0" borderId="0" xfId="0" applyFont="1" applyAlignment="1" applyProtection="1">
      <alignment horizontal="left" vertical="center" wrapText="1"/>
      <protection hidden="1"/>
    </xf>
    <xf numFmtId="0" fontId="18" fillId="0" borderId="0" xfId="0" applyFont="1" applyAlignment="1" applyProtection="1">
      <alignment vertical="center" wrapText="1"/>
      <protection hidden="1"/>
    </xf>
    <xf numFmtId="0" fontId="15" fillId="0" borderId="0" xfId="3" applyFont="1"/>
    <xf numFmtId="0" fontId="15" fillId="0" borderId="0" xfId="3" applyFont="1" applyProtection="1">
      <protection locked="0"/>
    </xf>
    <xf numFmtId="0" fontId="15" fillId="0" borderId="0" xfId="3" applyFont="1" applyAlignment="1" applyProtection="1">
      <alignment horizontal="left"/>
      <protection hidden="1"/>
    </xf>
    <xf numFmtId="0" fontId="15" fillId="0" borderId="2" xfId="3" applyFont="1" applyBorder="1" applyAlignment="1">
      <alignment horizontal="justify" vertical="top" wrapText="1"/>
    </xf>
    <xf numFmtId="0" fontId="15" fillId="0" borderId="0" xfId="3" applyFont="1" applyAlignment="1">
      <alignment horizontal="justify" vertical="top" wrapText="1"/>
    </xf>
    <xf numFmtId="0" fontId="15" fillId="0" borderId="4" xfId="3" applyFont="1" applyBorder="1" applyAlignment="1">
      <alignment horizontal="justify" vertical="top" wrapText="1"/>
    </xf>
    <xf numFmtId="0" fontId="15" fillId="0" borderId="4" xfId="3" applyFont="1" applyBorder="1" applyAlignment="1">
      <alignment wrapText="1"/>
    </xf>
    <xf numFmtId="0" fontId="15" fillId="0" borderId="0" xfId="3" applyFont="1" applyAlignment="1">
      <alignment wrapText="1"/>
    </xf>
    <xf numFmtId="0" fontId="4" fillId="4" borderId="0" xfId="0" applyFont="1" applyFill="1" applyAlignment="1" applyProtection="1">
      <alignment vertical="center"/>
      <protection hidden="1"/>
    </xf>
    <xf numFmtId="0" fontId="22" fillId="0" borderId="0" xfId="0" applyFont="1" applyProtection="1">
      <protection hidden="1"/>
    </xf>
    <xf numFmtId="0" fontId="35" fillId="0" borderId="0" xfId="0" applyFont="1" applyProtection="1">
      <protection hidden="1"/>
    </xf>
    <xf numFmtId="0" fontId="5" fillId="3" borderId="0" xfId="6" applyFill="1"/>
    <xf numFmtId="0" fontId="21" fillId="0" borderId="0" xfId="0" applyFont="1" applyAlignment="1" applyProtection="1">
      <alignment vertical="center"/>
      <protection hidden="1"/>
    </xf>
    <xf numFmtId="0" fontId="38" fillId="0" borderId="0" xfId="0" applyFont="1" applyProtection="1">
      <protection hidden="1"/>
    </xf>
    <xf numFmtId="49" fontId="5" fillId="2" borderId="0" xfId="0" applyNumberFormat="1" applyFont="1" applyFill="1" applyAlignment="1">
      <alignment horizontal="center"/>
    </xf>
    <xf numFmtId="0" fontId="5" fillId="14" borderId="0" xfId="0" applyFont="1" applyFill="1" applyAlignment="1">
      <alignment vertical="center"/>
    </xf>
    <xf numFmtId="0" fontId="5" fillId="0" borderId="0" xfId="0" applyFont="1" applyAlignment="1">
      <alignment vertical="center"/>
    </xf>
    <xf numFmtId="0" fontId="5" fillId="15" borderId="0" xfId="0" applyFont="1" applyFill="1" applyAlignment="1">
      <alignment horizontal="left" vertical="center"/>
    </xf>
    <xf numFmtId="0" fontId="5" fillId="15" borderId="0" xfId="0" applyFont="1" applyFill="1" applyAlignment="1">
      <alignment horizontal="left" vertical="center" wrapText="1"/>
    </xf>
    <xf numFmtId="0" fontId="5" fillId="15" borderId="0" xfId="0" applyFont="1" applyFill="1" applyAlignment="1">
      <alignment horizontal="left" vertical="center"/>
    </xf>
    <xf numFmtId="0" fontId="0" fillId="0" borderId="0" xfId="0" applyAlignment="1">
      <alignment horizontal="left" vertical="center"/>
    </xf>
    <xf numFmtId="0" fontId="5" fillId="14" borderId="0" xfId="0" applyFont="1" applyFill="1" applyAlignment="1">
      <alignment horizontal="left" vertical="center" wrapText="1"/>
    </xf>
    <xf numFmtId="0" fontId="5" fillId="14" borderId="0" xfId="0" applyFont="1" applyFill="1" applyAlignment="1">
      <alignment horizontal="left" vertical="center"/>
    </xf>
    <xf numFmtId="0" fontId="4" fillId="0" borderId="0" xfId="0" applyFont="1" applyAlignment="1">
      <alignment horizontal="center" vertical="top" wrapText="1"/>
    </xf>
    <xf numFmtId="0" fontId="22" fillId="0" borderId="0" xfId="0" applyFont="1" applyAlignment="1" applyProtection="1">
      <alignment horizontal="left" vertical="center" wrapText="1"/>
      <protection hidden="1"/>
    </xf>
    <xf numFmtId="0" fontId="0" fillId="4" borderId="0" xfId="0" applyFill="1" applyAlignment="1" applyProtection="1">
      <alignment horizontal="left"/>
      <protection hidden="1"/>
    </xf>
    <xf numFmtId="0" fontId="0" fillId="4" borderId="0" xfId="0" applyFill="1" applyAlignment="1" applyProtection="1">
      <alignment horizontal="center"/>
      <protection hidden="1"/>
    </xf>
    <xf numFmtId="0" fontId="0" fillId="4" borderId="0" xfId="0" applyFill="1" applyAlignment="1" applyProtection="1">
      <alignment horizontal="left" vertical="center" wrapText="1"/>
      <protection locked="0"/>
    </xf>
    <xf numFmtId="0" fontId="0" fillId="4" borderId="0" xfId="0" applyFill="1" applyAlignment="1" applyProtection="1">
      <alignment vertical="center" wrapText="1"/>
      <protection locked="0"/>
    </xf>
    <xf numFmtId="0" fontId="0" fillId="4" borderId="0" xfId="0" applyFill="1" applyAlignment="1" applyProtection="1">
      <alignment horizontal="center" vertical="center" wrapText="1"/>
      <protection locked="0"/>
    </xf>
    <xf numFmtId="0" fontId="4" fillId="4" borderId="0" xfId="0" applyFont="1" applyFill="1" applyAlignment="1" applyProtection="1">
      <alignment horizontal="left" vertical="center" wrapText="1"/>
      <protection hidden="1"/>
    </xf>
    <xf numFmtId="0" fontId="9" fillId="0" borderId="0" xfId="0" applyFont="1" applyAlignment="1" applyProtection="1">
      <alignment horizontal="left"/>
      <protection hidden="1"/>
    </xf>
    <xf numFmtId="0" fontId="23" fillId="0" borderId="0" xfId="0" applyFont="1" applyAlignment="1" applyProtection="1">
      <alignment horizontal="center" wrapText="1"/>
      <protection hidden="1"/>
    </xf>
    <xf numFmtId="0" fontId="4" fillId="0" borderId="0" xfId="0" applyFont="1" applyAlignment="1" applyProtection="1">
      <alignment horizontal="left" vertical="center" wrapText="1"/>
      <protection hidden="1"/>
    </xf>
    <xf numFmtId="0" fontId="0" fillId="4" borderId="0" xfId="0" applyFill="1" applyAlignment="1" applyProtection="1">
      <alignment horizontal="left" vertical="center"/>
      <protection hidden="1"/>
    </xf>
    <xf numFmtId="0" fontId="5" fillId="4" borderId="0" xfId="0" applyFont="1" applyFill="1" applyAlignment="1" applyProtection="1">
      <alignment vertical="center" wrapText="1"/>
      <protection locked="0"/>
    </xf>
    <xf numFmtId="0" fontId="8" fillId="0" borderId="0" xfId="0" applyFont="1" applyAlignment="1" applyProtection="1">
      <alignment horizontal="left" vertical="center" wrapText="1"/>
      <protection hidden="1"/>
    </xf>
    <xf numFmtId="0" fontId="21" fillId="0" borderId="0" xfId="0" applyFont="1" applyAlignment="1" applyProtection="1">
      <alignment horizontal="left" vertical="center" wrapText="1"/>
      <protection hidden="1"/>
    </xf>
    <xf numFmtId="0" fontId="5" fillId="4" borderId="0" xfId="3" applyFill="1" applyAlignment="1" applyProtection="1">
      <alignment horizontal="left"/>
      <protection locked="0"/>
    </xf>
    <xf numFmtId="0" fontId="5" fillId="4" borderId="0" xfId="3" applyFill="1" applyAlignment="1" applyProtection="1">
      <alignment horizontal="left" vertical="center"/>
      <protection locked="0"/>
    </xf>
    <xf numFmtId="0" fontId="4" fillId="4" borderId="0" xfId="0" applyFont="1" applyFill="1" applyAlignment="1" applyProtection="1">
      <alignment vertical="center" wrapText="1"/>
      <protection locked="0"/>
    </xf>
    <xf numFmtId="0" fontId="4" fillId="4" borderId="0" xfId="0" applyFont="1" applyFill="1" applyAlignment="1" applyProtection="1">
      <alignment horizontal="center" vertical="center" wrapText="1"/>
      <protection locked="0"/>
    </xf>
    <xf numFmtId="0" fontId="0" fillId="4" borderId="0" xfId="0" applyFill="1" applyAlignment="1" applyProtection="1">
      <alignment horizontal="left" vertical="center"/>
      <protection locked="0"/>
    </xf>
    <xf numFmtId="0" fontId="0" fillId="4" borderId="0" xfId="0" applyFill="1" applyAlignment="1" applyProtection="1">
      <alignment horizontal="center" vertical="center"/>
      <protection hidden="1"/>
    </xf>
    <xf numFmtId="0" fontId="0" fillId="4" borderId="0" xfId="0" applyFill="1" applyAlignment="1" applyProtection="1">
      <alignment horizontal="left"/>
      <protection locked="0"/>
    </xf>
    <xf numFmtId="49" fontId="4" fillId="2" borderId="0" xfId="0" applyNumberFormat="1" applyFont="1" applyFill="1" applyAlignment="1" applyProtection="1">
      <alignment horizontal="left"/>
      <protection locked="0"/>
    </xf>
    <xf numFmtId="0" fontId="8" fillId="0" borderId="0" xfId="6" applyFont="1" applyAlignment="1">
      <alignment horizontal="left" wrapText="1"/>
    </xf>
    <xf numFmtId="0" fontId="8" fillId="0" borderId="0" xfId="6" applyFont="1" applyAlignment="1">
      <alignment horizontal="left"/>
    </xf>
    <xf numFmtId="0" fontId="5" fillId="0" borderId="0" xfId="6"/>
    <xf numFmtId="0" fontId="5" fillId="0" borderId="0" xfId="6" applyAlignment="1">
      <alignment horizontal="left" wrapText="1"/>
    </xf>
    <xf numFmtId="0" fontId="5" fillId="0" borderId="0" xfId="6" applyAlignment="1">
      <alignment horizontal="left"/>
    </xf>
    <xf numFmtId="0" fontId="9" fillId="0" borderId="0" xfId="6" applyFont="1" applyAlignment="1">
      <alignment horizontal="left" wrapText="1"/>
    </xf>
    <xf numFmtId="0" fontId="20" fillId="0" borderId="0" xfId="6" applyFont="1"/>
    <xf numFmtId="0" fontId="5" fillId="0" borderId="5" xfId="6" applyBorder="1" applyAlignment="1">
      <alignment horizontal="left" wrapText="1"/>
    </xf>
    <xf numFmtId="0" fontId="5" fillId="0" borderId="5" xfId="6" applyBorder="1" applyAlignment="1">
      <alignment horizontal="left"/>
    </xf>
    <xf numFmtId="0" fontId="5" fillId="4" borderId="1" xfId="6" applyFill="1" applyBorder="1" applyAlignment="1">
      <alignment horizontal="left" vertical="top" wrapText="1"/>
    </xf>
    <xf numFmtId="0" fontId="4" fillId="3" borderId="1" xfId="6" applyFont="1" applyFill="1" applyBorder="1" applyAlignment="1">
      <alignment horizontal="center" vertical="top" wrapText="1"/>
    </xf>
    <xf numFmtId="2" fontId="21" fillId="3" borderId="1" xfId="6" applyNumberFormat="1" applyFont="1" applyFill="1" applyBorder="1" applyAlignment="1">
      <alignment horizontal="center" vertical="top" wrapText="1"/>
    </xf>
    <xf numFmtId="0" fontId="8" fillId="0" borderId="0" xfId="26" applyFont="1" applyAlignment="1">
      <alignment horizontal="left" vertical="center"/>
    </xf>
    <xf numFmtId="0" fontId="5" fillId="0" borderId="0" xfId="26" applyAlignment="1">
      <alignment vertical="center"/>
    </xf>
    <xf numFmtId="0" fontId="5" fillId="0" borderId="0" xfId="26" applyAlignment="1">
      <alignment horizontal="left" vertical="center" wrapText="1"/>
    </xf>
    <xf numFmtId="0" fontId="5" fillId="0" borderId="0" xfId="26" applyAlignment="1">
      <alignment horizontal="left" vertical="center"/>
    </xf>
    <xf numFmtId="0" fontId="5" fillId="0" borderId="0" xfId="26"/>
    <xf numFmtId="0" fontId="8" fillId="0" borderId="0" xfId="26" applyFont="1" applyAlignment="1">
      <alignment vertical="center"/>
    </xf>
    <xf numFmtId="0" fontId="4" fillId="0" borderId="0" xfId="26" applyFont="1" applyAlignment="1">
      <alignment vertical="center"/>
    </xf>
    <xf numFmtId="0" fontId="4" fillId="0" borderId="0" xfId="26" applyFont="1" applyAlignment="1">
      <alignment horizontal="left" vertical="center" wrapText="1"/>
    </xf>
    <xf numFmtId="0" fontId="4" fillId="0" borderId="0" xfId="26" applyFont="1" applyAlignment="1">
      <alignment horizontal="left" vertical="center"/>
    </xf>
    <xf numFmtId="0" fontId="4" fillId="0" borderId="0" xfId="26" applyFont="1" applyAlignment="1">
      <alignment horizontal="left"/>
    </xf>
    <xf numFmtId="0" fontId="4" fillId="0" borderId="0" xfId="26" applyFont="1"/>
    <xf numFmtId="0" fontId="8" fillId="3" borderId="0" xfId="26" applyFont="1" applyFill="1" applyAlignment="1">
      <alignment horizontal="left"/>
    </xf>
    <xf numFmtId="0" fontId="4" fillId="3" borderId="0" xfId="26" applyFont="1" applyFill="1"/>
    <xf numFmtId="0" fontId="4" fillId="3" borderId="0" xfId="26" applyFont="1" applyFill="1" applyAlignment="1">
      <alignment vertical="center"/>
    </xf>
    <xf numFmtId="0" fontId="14" fillId="3" borderId="0" xfId="27" applyFont="1" applyFill="1" applyAlignment="1" applyProtection="1">
      <alignment horizontal="justify" vertical="center"/>
    </xf>
    <xf numFmtId="0" fontId="8" fillId="3" borderId="5" xfId="26" applyFont="1" applyFill="1" applyBorder="1" applyAlignment="1">
      <alignment horizontal="left" vertical="center" wrapText="1"/>
    </xf>
    <xf numFmtId="0" fontId="4" fillId="3" borderId="5" xfId="26" applyFont="1" applyFill="1" applyBorder="1" applyAlignment="1">
      <alignment horizontal="left" vertical="center"/>
    </xf>
    <xf numFmtId="0" fontId="4" fillId="3" borderId="0" xfId="26" applyFont="1" applyFill="1" applyAlignment="1">
      <alignment horizontal="left" vertical="center"/>
    </xf>
    <xf numFmtId="0" fontId="4" fillId="3" borderId="1" xfId="26" applyFont="1" applyFill="1" applyBorder="1" applyAlignment="1">
      <alignment horizontal="left" vertical="top" wrapText="1"/>
    </xf>
    <xf numFmtId="0" fontId="4" fillId="3" borderId="1" xfId="26" applyFont="1" applyFill="1" applyBorder="1" applyAlignment="1">
      <alignment horizontal="center" vertical="top" wrapText="1"/>
    </xf>
    <xf numFmtId="2" fontId="21" fillId="3" borderId="1" xfId="26" applyNumberFormat="1" applyFont="1" applyFill="1" applyBorder="1" applyAlignment="1">
      <alignment horizontal="center" vertical="top" wrapText="1"/>
    </xf>
    <xf numFmtId="0" fontId="4" fillId="3" borderId="0" xfId="26" applyFont="1" applyFill="1" applyAlignment="1">
      <alignment horizontal="left" wrapText="1"/>
    </xf>
    <xf numFmtId="0" fontId="4" fillId="3" borderId="0" xfId="26" applyFont="1" applyFill="1" applyAlignment="1">
      <alignment horizontal="left"/>
    </xf>
    <xf numFmtId="165" fontId="21" fillId="3" borderId="1" xfId="26" applyNumberFormat="1" applyFont="1" applyFill="1" applyBorder="1" applyAlignment="1">
      <alignment horizontal="center" vertical="top" wrapText="1"/>
    </xf>
    <xf numFmtId="0" fontId="9" fillId="0" borderId="0" xfId="26" applyFont="1" applyAlignment="1">
      <alignment horizontal="left" vertical="center"/>
    </xf>
    <xf numFmtId="0" fontId="5" fillId="3" borderId="0" xfId="26" applyFill="1" applyAlignment="1">
      <alignment vertical="center"/>
    </xf>
    <xf numFmtId="0" fontId="5" fillId="3" borderId="0" xfId="26" applyFill="1" applyAlignment="1">
      <alignment horizontal="left" vertical="center" wrapText="1"/>
    </xf>
    <xf numFmtId="0" fontId="20" fillId="3" borderId="0" xfId="26" applyFont="1" applyFill="1" applyAlignment="1">
      <alignment horizontal="left" vertical="center" wrapText="1"/>
    </xf>
    <xf numFmtId="0" fontId="5" fillId="3" borderId="0" xfId="26" applyFill="1" applyAlignment="1">
      <alignment horizontal="left" wrapText="1"/>
    </xf>
    <xf numFmtId="0" fontId="5" fillId="3" borderId="0" xfId="26" applyFill="1"/>
    <xf numFmtId="0" fontId="20" fillId="15" borderId="0" xfId="26" applyFont="1" applyFill="1" applyAlignment="1">
      <alignment horizontal="left" vertical="center" wrapText="1"/>
    </xf>
  </cellXfs>
  <cellStyles count="28">
    <cellStyle name="20% - Akzent1" xfId="7" xr:uid="{00000000-0005-0000-0000-000000000000}"/>
    <cellStyle name="20% - Akzent2" xfId="8" xr:uid="{00000000-0005-0000-0000-000001000000}"/>
    <cellStyle name="20% - Akzent3" xfId="9" xr:uid="{00000000-0005-0000-0000-000002000000}"/>
    <cellStyle name="20% - Akzent4" xfId="10" xr:uid="{00000000-0005-0000-0000-000003000000}"/>
    <cellStyle name="20% - Akzent5" xfId="11" xr:uid="{00000000-0005-0000-0000-000004000000}"/>
    <cellStyle name="20% - Akzent6" xfId="12" xr:uid="{00000000-0005-0000-0000-000005000000}"/>
    <cellStyle name="40% - Akzent1" xfId="13" xr:uid="{00000000-0005-0000-0000-000006000000}"/>
    <cellStyle name="40% - Akzent2" xfId="14" xr:uid="{00000000-0005-0000-0000-000007000000}"/>
    <cellStyle name="40% - Akzent3" xfId="15" xr:uid="{00000000-0005-0000-0000-000008000000}"/>
    <cellStyle name="40% - Akzent4" xfId="16" xr:uid="{00000000-0005-0000-0000-000009000000}"/>
    <cellStyle name="40% - Akzent5" xfId="17" xr:uid="{00000000-0005-0000-0000-00000A000000}"/>
    <cellStyle name="40% - Akzent6" xfId="18" xr:uid="{00000000-0005-0000-0000-00000B000000}"/>
    <cellStyle name="60% - Akzent1" xfId="19" xr:uid="{00000000-0005-0000-0000-00000C000000}"/>
    <cellStyle name="60% - Akzent2" xfId="20" xr:uid="{00000000-0005-0000-0000-00000D000000}"/>
    <cellStyle name="60% - Akzent3" xfId="21" xr:uid="{00000000-0005-0000-0000-00000E000000}"/>
    <cellStyle name="60% - Akzent4" xfId="22" xr:uid="{00000000-0005-0000-0000-00000F000000}"/>
    <cellStyle name="60% - Akzent5" xfId="23" xr:uid="{00000000-0005-0000-0000-000010000000}"/>
    <cellStyle name="60% - Akzent6" xfId="24" xr:uid="{00000000-0005-0000-0000-000011000000}"/>
    <cellStyle name="Hyperlink 2" xfId="2" xr:uid="{00000000-0005-0000-0000-000013000000}"/>
    <cellStyle name="Link" xfId="1" builtinId="8"/>
    <cellStyle name="Link 2" xfId="27" xr:uid="{2B183371-8FB2-4ECA-A314-045D9A2AB556}"/>
    <cellStyle name="Standard" xfId="0" builtinId="0"/>
    <cellStyle name="Standard 2" xfId="3" xr:uid="{00000000-0005-0000-0000-000015000000}"/>
    <cellStyle name="Standard 2 2" xfId="6" xr:uid="{00000000-0005-0000-0000-000016000000}"/>
    <cellStyle name="Standard 2 2 2" xfId="26" xr:uid="{C6BEEDA6-7B7D-4C76-BCC2-5D0814C145A6}"/>
    <cellStyle name="Standard 3" xfId="25" xr:uid="{00000000-0005-0000-0000-000017000000}"/>
    <cellStyle name="Standard_Parameter13" xfId="4" xr:uid="{00000000-0005-0000-0000-000018000000}"/>
    <cellStyle name="Standard_Parameter9" xfId="5" xr:uid="{00000000-0005-0000-0000-000019000000}"/>
  </cellStyles>
  <dxfs count="40">
    <dxf>
      <font>
        <condense val="0"/>
        <extend val="0"/>
        <color indexed="9"/>
      </font>
    </dxf>
    <dxf>
      <font>
        <condense val="0"/>
        <extend val="0"/>
        <color indexed="9"/>
      </font>
    </dxf>
    <dxf>
      <font>
        <condense val="0"/>
        <extend val="0"/>
        <color indexed="9"/>
      </font>
    </dxf>
    <dxf>
      <font>
        <condense val="0"/>
        <extend val="0"/>
        <color indexed="9"/>
      </font>
    </dxf>
    <dxf>
      <font>
        <condense val="0"/>
        <extend val="0"/>
        <color auto="1"/>
      </font>
      <fill>
        <patternFill patternType="solid">
          <bgColor indexed="43"/>
        </patternFill>
      </fill>
    </dxf>
    <dxf>
      <font>
        <condense val="0"/>
        <extend val="0"/>
        <color auto="1"/>
      </font>
      <fill>
        <patternFill patternType="solid">
          <bgColor indexed="43"/>
        </patternFill>
      </fill>
    </dxf>
    <dxf>
      <fill>
        <patternFill>
          <bgColor indexed="43"/>
        </patternFill>
      </fill>
    </dxf>
    <dxf>
      <font>
        <condense val="0"/>
        <extend val="0"/>
        <color indexed="9"/>
      </font>
      <fill>
        <patternFill patternType="none">
          <bgColor indexed="65"/>
        </patternFill>
      </fill>
    </dxf>
    <dxf>
      <font>
        <condense val="0"/>
        <extend val="0"/>
        <color indexed="9"/>
      </font>
      <fill>
        <patternFill patternType="none">
          <bgColor indexed="65"/>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theme="0"/>
        <name val="Cambria"/>
        <scheme val="none"/>
      </font>
    </dxf>
    <dxf>
      <font>
        <b val="0"/>
        <i val="0"/>
        <condense val="0"/>
        <extend val="0"/>
        <color auto="1"/>
      </font>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ill>
        <patternFill>
          <bgColor indexed="43"/>
        </patternFill>
      </fill>
    </dxf>
    <dxf>
      <font>
        <condense val="0"/>
        <extend val="0"/>
        <color auto="1"/>
      </font>
      <fill>
        <patternFill>
          <bgColor indexed="43"/>
        </patternFill>
      </fill>
    </dxf>
    <dxf>
      <fill>
        <patternFill>
          <bgColor indexed="43"/>
        </patternFill>
      </fill>
    </dxf>
    <dxf>
      <fill>
        <patternFill>
          <bgColor indexed="43"/>
        </patternFill>
      </fill>
    </dxf>
    <dxf>
      <fill>
        <patternFill>
          <bgColor indexed="26"/>
        </patternFill>
      </fill>
    </dxf>
    <dxf>
      <fill>
        <patternFill>
          <bgColor indexed="26"/>
        </patternFill>
      </fill>
    </dxf>
    <dxf>
      <fill>
        <patternFill>
          <bgColor indexed="26"/>
        </patternFill>
      </fill>
    </dxf>
    <dxf>
      <fill>
        <patternFill>
          <bgColor indexed="26"/>
        </patternFill>
      </fill>
    </dxf>
    <dxf>
      <fill>
        <patternFill>
          <bgColor indexed="26"/>
        </patternFill>
      </fill>
    </dxf>
    <dxf>
      <font>
        <condense val="0"/>
        <extend val="0"/>
        <color indexed="10"/>
      </font>
      <fill>
        <patternFill patternType="solid">
          <bgColor indexed="42"/>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C1"/>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externalLink" Target="externalLinks/externalLink8.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s>
</file>

<file path=xl/ctrlProps/ctrlProp1.xml><?xml version="1.0" encoding="utf-8"?>
<formControlPr xmlns="http://schemas.microsoft.com/office/spreadsheetml/2009/9/main" objectType="Drop" dropLines="50" dropStyle="combo" dx="18" fmlaLink="Wasser!$B$1" fmlaRange="Wasser!$B$3:$B$31" sel="29" val="0"/>
</file>

<file path=xl/ctrlProps/ctrlProp10.xml><?xml version="1.0" encoding="utf-8"?>
<formControlPr xmlns="http://schemas.microsoft.com/office/spreadsheetml/2009/9/main" objectType="Drop" dropLines="50" dropStyle="combo" dx="18" fmlaLink="BSME!$B$1" fmlaRange="BSME!$B$3:$B$30" sel="28" val="0"/>
</file>

<file path=xl/ctrlProps/ctrlProp11.xml><?xml version="1.0" encoding="utf-8"?>
<formControlPr xmlns="http://schemas.microsoft.com/office/spreadsheetml/2009/9/main" objectType="Drop" dropLines="50" dropStyle="combo" dx="18" fmlaLink="Saccharose!$B$1" fmlaRange="Saccharose!$B$3:$B$29" sel="27" val="0"/>
</file>

<file path=xl/ctrlProps/ctrlProp12.xml><?xml version="1.0" encoding="utf-8"?>
<formControlPr xmlns="http://schemas.microsoft.com/office/spreadsheetml/2009/9/main" objectType="Drop" dropLines="50" dropStyle="combo" dx="18" fmlaLink="Stärke!$B$32" fmlaRange="Stärke!$B$34:$B$46" sel="13" val="0"/>
</file>

<file path=xl/ctrlProps/ctrlProp13.xml><?xml version="1.0" encoding="utf-8"?>
<formControlPr xmlns="http://schemas.microsoft.com/office/spreadsheetml/2009/9/main" objectType="Drop" dropLines="15" dropStyle="combo" dx="18" fmlaLink="Teilnehmerdaten!$D$4" fmlaRange="Teilnehmerdaten!$G$5:$G$6" sel="2" val="0"/>
</file>

<file path=xl/ctrlProps/ctrlProp14.xml><?xml version="1.0" encoding="utf-8"?>
<formControlPr xmlns="http://schemas.microsoft.com/office/spreadsheetml/2009/9/main" objectType="Drop" dropLines="50" dropStyle="combo" dx="18" fmlaLink="Ballaststoffe!$B$1" fmlaRange="Ballaststoffe!$B$3:$B$12" sel="10" val="0"/>
</file>

<file path=xl/ctrlProps/ctrlProp15.xml><?xml version="1.0" encoding="utf-8"?>
<formControlPr xmlns="http://schemas.microsoft.com/office/spreadsheetml/2009/9/main" objectType="Drop" dropLines="50" dropStyle="combo" dx="18" fmlaLink="Kochsalz!$B$1" fmlaRange="Kochsalz!$B$3:$B$35" sel="33" val="0"/>
</file>

<file path=xl/ctrlProps/ctrlProp16.xml><?xml version="1.0" encoding="utf-8"?>
<formControlPr xmlns="http://schemas.microsoft.com/office/spreadsheetml/2009/9/main" objectType="Drop" dropLines="12" dropStyle="combo" dx="18" fmlaLink="Elemente!$B$2" fmlaRange="Elemente!$B$3:$B$10" sel="8" val="0"/>
</file>

<file path=xl/ctrlProps/ctrlProp17.xml><?xml version="1.0" encoding="utf-8"?>
<formControlPr xmlns="http://schemas.microsoft.com/office/spreadsheetml/2009/9/main" objectType="Drop" dropLines="20" dropStyle="combo" dx="18" fmlaLink="Elemente!$B$13" fmlaRange="Elemente!$B$14:$B$27" sel="14" val="0"/>
</file>

<file path=xl/ctrlProps/ctrlProp18.xml><?xml version="1.0" encoding="utf-8"?>
<formControlPr xmlns="http://schemas.microsoft.com/office/spreadsheetml/2009/9/main" objectType="Drop" dropStyle="combo" dx="18" fmlaLink="Elemente!$B$30" fmlaRange="Elemente!$B$31:$B$36" sel="6" val="0"/>
</file>

<file path=xl/ctrlProps/ctrlProp19.xml><?xml version="1.0" encoding="utf-8"?>
<formControlPr xmlns="http://schemas.microsoft.com/office/spreadsheetml/2009/9/main" objectType="Drop" dropStyle="combo" dx="18" fmlaLink="Elemente!$C$30" fmlaRange="Elemente!$B$31:$B$36" sel="6" val="0"/>
</file>

<file path=xl/ctrlProps/ctrlProp2.xml><?xml version="1.0" encoding="utf-8"?>
<formControlPr xmlns="http://schemas.microsoft.com/office/spreadsheetml/2009/9/main" objectType="Drop" dropLines="50" dropStyle="combo" dx="18" fmlaLink="Rohprotein!$B$1" fmlaRange="Rohprotein!$B$3:$B$21" sel="19" val="0"/>
</file>

<file path=xl/ctrlProps/ctrlProp20.xml><?xml version="1.0" encoding="utf-8"?>
<formControlPr xmlns="http://schemas.microsoft.com/office/spreadsheetml/2009/9/main" objectType="Drop" dropStyle="combo" dx="18" fmlaLink="Elemente!$B$39" fmlaRange="Elemente!$B$40:$B$43" sel="4" val="0"/>
</file>

<file path=xl/ctrlProps/ctrlProp21.xml><?xml version="1.0" encoding="utf-8"?>
<formControlPr xmlns="http://schemas.microsoft.com/office/spreadsheetml/2009/9/main" objectType="Drop" dropLines="30" dropStyle="combo" dx="18" fmlaLink="Elemente!$B$46" fmlaRange="Elemente!$B$47:$B$58" sel="12" val="0"/>
</file>

<file path=xl/ctrlProps/ctrlProp22.xml><?xml version="1.0" encoding="utf-8"?>
<formControlPr xmlns="http://schemas.microsoft.com/office/spreadsheetml/2009/9/main" objectType="Drop" dropLines="50" dropStyle="combo" dx="18" fmlaLink="Elemente!$B$61" fmlaRange="Elemente!$B$62:$B$101" sel="40" val="0"/>
</file>

<file path=xl/ctrlProps/ctrlProp23.xml><?xml version="1.0" encoding="utf-8"?>
<formControlPr xmlns="http://schemas.microsoft.com/office/spreadsheetml/2009/9/main" objectType="Drop" dropLines="50" dropStyle="combo" dx="18" fmlaLink="aw!$B$1" fmlaRange="aw!$B$3:$B$27" sel="25" val="0"/>
</file>

<file path=xl/ctrlProps/ctrlProp24.xml><?xml version="1.0" encoding="utf-8"?>
<formControlPr xmlns="http://schemas.microsoft.com/office/spreadsheetml/2009/9/main" objectType="Drop" dropLines="50" dropStyle="combo" dx="18" fmlaLink="Fett_gesaettigt!$B$1" fmlaRange="Fett_gesaettigt!$B$3:$B$11" sel="9" val="0"/>
</file>

<file path=xl/ctrlProps/ctrlProp3.xml><?xml version="1.0" encoding="utf-8"?>
<formControlPr xmlns="http://schemas.microsoft.com/office/spreadsheetml/2009/9/main" objectType="Drop" dropLines="50" dropStyle="combo" dx="18" fmlaLink="Fett!$B$1" fmlaRange="Fett!$B$3:$B$29" sel="27" val="0"/>
</file>

<file path=xl/ctrlProps/ctrlProp4.xml><?xml version="1.0" encoding="utf-8"?>
<formControlPr xmlns="http://schemas.microsoft.com/office/spreadsheetml/2009/9/main" objectType="Drop" dropLines="50" dropStyle="combo" dx="18" fmlaLink="Asche!$B$1" fmlaRange="Asche!$B$3:$B$25" sel="23" val="0"/>
</file>

<file path=xl/ctrlProps/ctrlProp5.xml><?xml version="1.0" encoding="utf-8"?>
<formControlPr xmlns="http://schemas.microsoft.com/office/spreadsheetml/2009/9/main" objectType="Drop" dropLines="50" dropStyle="combo" dx="18" fmlaLink="Stärke!$B$1" fmlaRange="Stärke!$B$3:$B$28" sel="26" val="0"/>
</file>

<file path=xl/ctrlProps/ctrlProp6.xml><?xml version="1.0" encoding="utf-8"?>
<formControlPr xmlns="http://schemas.microsoft.com/office/spreadsheetml/2009/9/main" objectType="Drop" dropLines="50" dropStyle="combo" dx="18" fmlaLink="Cholesterin!$B$1" fmlaRange="Cholesterin!$B$3:$B$39" sel="37" val="0"/>
</file>

<file path=xl/ctrlProps/ctrlProp7.xml><?xml version="1.0" encoding="utf-8"?>
<formControlPr xmlns="http://schemas.microsoft.com/office/spreadsheetml/2009/9/main" objectType="Drop" dropLines="50" dropStyle="combo" dx="18" fmlaLink="Asche!$B$33" fmlaRange="Asche!$B$34:$B$45" sel="12" val="0"/>
</file>

<file path=xl/ctrlProps/ctrlProp8.xml><?xml version="1.0" encoding="utf-8"?>
<formControlPr xmlns="http://schemas.microsoft.com/office/spreadsheetml/2009/9/main" objectType="Drop" dropLines="50" dropStyle="combo" dx="18" fmlaLink="HBZ!$B$1" fmlaRange="HBZ!$B$3:$B$6" sel="4" val="0"/>
</file>

<file path=xl/ctrlProps/ctrlProp9.xml><?xml version="1.0" encoding="utf-8"?>
<formControlPr xmlns="http://schemas.microsoft.com/office/spreadsheetml/2009/9/main" objectType="Drop" dropLines="50" dropStyle="combo" dx="18" fmlaLink="Buttersre!$B$1" fmlaRange="Buttersre!$B$3:$B$16" sel="14" val="0"/>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34506</xdr:colOff>
      <xdr:row>40</xdr:row>
      <xdr:rowOff>138023</xdr:rowOff>
    </xdr:to>
    <xdr:pic>
      <xdr:nvPicPr>
        <xdr:cNvPr id="2" name="Picture 1">
          <a:extLst>
            <a:ext uri="{FF2B5EF4-FFF2-40B4-BE49-F238E27FC236}">
              <a16:creationId xmlns:a16="http://schemas.microsoft.com/office/drawing/2014/main" id="{3BD00320-FDA6-4C61-9FFA-B20FD65374C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5783373" cy="725002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21167</xdr:colOff>
          <xdr:row>40</xdr:row>
          <xdr:rowOff>436033</xdr:rowOff>
        </xdr:from>
        <xdr:to>
          <xdr:col>7</xdr:col>
          <xdr:colOff>630767</xdr:colOff>
          <xdr:row>41</xdr:row>
          <xdr:rowOff>198967</xdr:rowOff>
        </xdr:to>
        <xdr:sp macro="" textlink="">
          <xdr:nvSpPr>
            <xdr:cNvPr id="2095" name="Drop Down 47" hidden="1">
              <a:extLst>
                <a:ext uri="{63B3BB69-23CF-44E3-9099-C40C66FF867C}">
                  <a14:compatExt spid="_x0000_s2095"/>
                </a:ext>
                <a:ext uri="{FF2B5EF4-FFF2-40B4-BE49-F238E27FC236}">
                  <a16:creationId xmlns:a16="http://schemas.microsoft.com/office/drawing/2014/main" id="{00000000-0008-0000-08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46</xdr:row>
          <xdr:rowOff>8467</xdr:rowOff>
        </xdr:from>
        <xdr:to>
          <xdr:col>7</xdr:col>
          <xdr:colOff>630767</xdr:colOff>
          <xdr:row>47</xdr:row>
          <xdr:rowOff>0</xdr:rowOff>
        </xdr:to>
        <xdr:sp macro="" textlink="">
          <xdr:nvSpPr>
            <xdr:cNvPr id="2096" name="Drop Down 48" hidden="1">
              <a:extLst>
                <a:ext uri="{63B3BB69-23CF-44E3-9099-C40C66FF867C}">
                  <a14:compatExt spid="_x0000_s2096"/>
                </a:ext>
                <a:ext uri="{FF2B5EF4-FFF2-40B4-BE49-F238E27FC236}">
                  <a16:creationId xmlns:a16="http://schemas.microsoft.com/office/drawing/2014/main" id="{00000000-0008-0000-0800-00003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47</xdr:row>
          <xdr:rowOff>410633</xdr:rowOff>
        </xdr:from>
        <xdr:to>
          <xdr:col>7</xdr:col>
          <xdr:colOff>630767</xdr:colOff>
          <xdr:row>48</xdr:row>
          <xdr:rowOff>182033</xdr:rowOff>
        </xdr:to>
        <xdr:sp macro="" textlink="">
          <xdr:nvSpPr>
            <xdr:cNvPr id="2097" name="Drop Down 49" hidden="1">
              <a:extLst>
                <a:ext uri="{63B3BB69-23CF-44E3-9099-C40C66FF867C}">
                  <a14:compatExt spid="_x0000_s2097"/>
                </a:ext>
                <a:ext uri="{FF2B5EF4-FFF2-40B4-BE49-F238E27FC236}">
                  <a16:creationId xmlns:a16="http://schemas.microsoft.com/office/drawing/2014/main" id="{00000000-0008-0000-0800-00003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42</xdr:row>
          <xdr:rowOff>436033</xdr:rowOff>
        </xdr:from>
        <xdr:to>
          <xdr:col>7</xdr:col>
          <xdr:colOff>630767</xdr:colOff>
          <xdr:row>43</xdr:row>
          <xdr:rowOff>198967</xdr:rowOff>
        </xdr:to>
        <xdr:sp macro="" textlink="">
          <xdr:nvSpPr>
            <xdr:cNvPr id="2098" name="Drop Down 50" hidden="1">
              <a:extLst>
                <a:ext uri="{63B3BB69-23CF-44E3-9099-C40C66FF867C}">
                  <a14:compatExt spid="_x0000_s2098"/>
                </a:ext>
                <a:ext uri="{FF2B5EF4-FFF2-40B4-BE49-F238E27FC236}">
                  <a16:creationId xmlns:a16="http://schemas.microsoft.com/office/drawing/2014/main" id="{00000000-0008-0000-0800-00003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63</xdr:row>
          <xdr:rowOff>8467</xdr:rowOff>
        </xdr:from>
        <xdr:to>
          <xdr:col>7</xdr:col>
          <xdr:colOff>630767</xdr:colOff>
          <xdr:row>63</xdr:row>
          <xdr:rowOff>220133</xdr:rowOff>
        </xdr:to>
        <xdr:sp macro="" textlink="">
          <xdr:nvSpPr>
            <xdr:cNvPr id="2099" name="Drop Down 51" hidden="1">
              <a:extLst>
                <a:ext uri="{63B3BB69-23CF-44E3-9099-C40C66FF867C}">
                  <a14:compatExt spid="_x0000_s2099"/>
                </a:ext>
                <a:ext uri="{FF2B5EF4-FFF2-40B4-BE49-F238E27FC236}">
                  <a16:creationId xmlns:a16="http://schemas.microsoft.com/office/drawing/2014/main" id="{00000000-0008-0000-0800-00003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69</xdr:row>
          <xdr:rowOff>16933</xdr:rowOff>
        </xdr:from>
        <xdr:to>
          <xdr:col>7</xdr:col>
          <xdr:colOff>630767</xdr:colOff>
          <xdr:row>69</xdr:row>
          <xdr:rowOff>228231</xdr:rowOff>
        </xdr:to>
        <xdr:sp macro="" textlink="">
          <xdr:nvSpPr>
            <xdr:cNvPr id="2100" name="Drop Down 52" hidden="1">
              <a:extLst>
                <a:ext uri="{63B3BB69-23CF-44E3-9099-C40C66FF867C}">
                  <a14:compatExt spid="_x0000_s2100"/>
                </a:ext>
                <a:ext uri="{FF2B5EF4-FFF2-40B4-BE49-F238E27FC236}">
                  <a16:creationId xmlns:a16="http://schemas.microsoft.com/office/drawing/2014/main" id="{00000000-0008-0000-0800-00003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44</xdr:row>
          <xdr:rowOff>0</xdr:rowOff>
        </xdr:from>
        <xdr:to>
          <xdr:col>7</xdr:col>
          <xdr:colOff>630767</xdr:colOff>
          <xdr:row>44</xdr:row>
          <xdr:rowOff>207433</xdr:rowOff>
        </xdr:to>
        <xdr:sp macro="" textlink="">
          <xdr:nvSpPr>
            <xdr:cNvPr id="2132" name="Drop Down 84" hidden="1">
              <a:extLst>
                <a:ext uri="{63B3BB69-23CF-44E3-9099-C40C66FF867C}">
                  <a14:compatExt spid="_x0000_s2132"/>
                </a:ext>
                <a:ext uri="{FF2B5EF4-FFF2-40B4-BE49-F238E27FC236}">
                  <a16:creationId xmlns:a16="http://schemas.microsoft.com/office/drawing/2014/main" id="{00000000-0008-0000-0800-00005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52</xdr:row>
          <xdr:rowOff>16933</xdr:rowOff>
        </xdr:from>
        <xdr:to>
          <xdr:col>7</xdr:col>
          <xdr:colOff>630767</xdr:colOff>
          <xdr:row>53</xdr:row>
          <xdr:rowOff>16933</xdr:rowOff>
        </xdr:to>
        <xdr:sp macro="" textlink="">
          <xdr:nvSpPr>
            <xdr:cNvPr id="2135" name="Drop Down 87" hidden="1">
              <a:extLst>
                <a:ext uri="{63B3BB69-23CF-44E3-9099-C40C66FF867C}">
                  <a14:compatExt spid="_x0000_s2135"/>
                </a:ext>
                <a:ext uri="{FF2B5EF4-FFF2-40B4-BE49-F238E27FC236}">
                  <a16:creationId xmlns:a16="http://schemas.microsoft.com/office/drawing/2014/main" id="{00000000-0008-0000-0800-00005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55</xdr:row>
          <xdr:rowOff>8467</xdr:rowOff>
        </xdr:from>
        <xdr:to>
          <xdr:col>7</xdr:col>
          <xdr:colOff>630767</xdr:colOff>
          <xdr:row>55</xdr:row>
          <xdr:rowOff>220133</xdr:rowOff>
        </xdr:to>
        <xdr:sp macro="" textlink="">
          <xdr:nvSpPr>
            <xdr:cNvPr id="2136" name="Drop Down 88" hidden="1">
              <a:extLst>
                <a:ext uri="{63B3BB69-23CF-44E3-9099-C40C66FF867C}">
                  <a14:compatExt spid="_x0000_s2136"/>
                </a:ext>
                <a:ext uri="{FF2B5EF4-FFF2-40B4-BE49-F238E27FC236}">
                  <a16:creationId xmlns:a16="http://schemas.microsoft.com/office/drawing/2014/main" id="{00000000-0008-0000-0800-000058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60</xdr:row>
          <xdr:rowOff>8467</xdr:rowOff>
        </xdr:from>
        <xdr:to>
          <xdr:col>7</xdr:col>
          <xdr:colOff>630767</xdr:colOff>
          <xdr:row>60</xdr:row>
          <xdr:rowOff>220133</xdr:rowOff>
        </xdr:to>
        <xdr:sp macro="" textlink="">
          <xdr:nvSpPr>
            <xdr:cNvPr id="2137" name="Drop Down 89" hidden="1">
              <a:extLst>
                <a:ext uri="{63B3BB69-23CF-44E3-9099-C40C66FF867C}">
                  <a14:compatExt spid="_x0000_s2137"/>
                </a:ext>
                <a:ext uri="{FF2B5EF4-FFF2-40B4-BE49-F238E27FC236}">
                  <a16:creationId xmlns:a16="http://schemas.microsoft.com/office/drawing/2014/main" id="{00000000-0008-0000-0800-000059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67</xdr:row>
          <xdr:rowOff>16933</xdr:rowOff>
        </xdr:from>
        <xdr:to>
          <xdr:col>7</xdr:col>
          <xdr:colOff>630767</xdr:colOff>
          <xdr:row>67</xdr:row>
          <xdr:rowOff>220133</xdr:rowOff>
        </xdr:to>
        <xdr:sp macro="" textlink="">
          <xdr:nvSpPr>
            <xdr:cNvPr id="2138" name="Drop Down 90" hidden="1">
              <a:extLst>
                <a:ext uri="{63B3BB69-23CF-44E3-9099-C40C66FF867C}">
                  <a14:compatExt spid="_x0000_s2138"/>
                </a:ext>
                <a:ext uri="{FF2B5EF4-FFF2-40B4-BE49-F238E27FC236}">
                  <a16:creationId xmlns:a16="http://schemas.microsoft.com/office/drawing/2014/main" id="{00000000-0008-0000-0800-00005A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64</xdr:row>
          <xdr:rowOff>8467</xdr:rowOff>
        </xdr:from>
        <xdr:to>
          <xdr:col>7</xdr:col>
          <xdr:colOff>630767</xdr:colOff>
          <xdr:row>64</xdr:row>
          <xdr:rowOff>220133</xdr:rowOff>
        </xdr:to>
        <xdr:sp macro="" textlink="">
          <xdr:nvSpPr>
            <xdr:cNvPr id="2139" name="Drop Down 91" hidden="1">
              <a:extLst>
                <a:ext uri="{63B3BB69-23CF-44E3-9099-C40C66FF867C}">
                  <a14:compatExt spid="_x0000_s2139"/>
                </a:ext>
                <a:ext uri="{FF2B5EF4-FFF2-40B4-BE49-F238E27FC236}">
                  <a16:creationId xmlns:a16="http://schemas.microsoft.com/office/drawing/2014/main" id="{00000000-0008-0000-0800-00005B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6</xdr:col>
          <xdr:colOff>16933</xdr:colOff>
          <xdr:row>16</xdr:row>
          <xdr:rowOff>21167</xdr:rowOff>
        </xdr:from>
        <xdr:to>
          <xdr:col>7</xdr:col>
          <xdr:colOff>0</xdr:colOff>
          <xdr:row>16</xdr:row>
          <xdr:rowOff>313267</xdr:rowOff>
        </xdr:to>
        <xdr:sp macro="" textlink="">
          <xdr:nvSpPr>
            <xdr:cNvPr id="2140" name="Drop Down 92" hidden="1">
              <a:extLst>
                <a:ext uri="{63B3BB69-23CF-44E3-9099-C40C66FF867C}">
                  <a14:compatExt spid="_x0000_s2140"/>
                </a:ext>
                <a:ext uri="{FF2B5EF4-FFF2-40B4-BE49-F238E27FC236}">
                  <a16:creationId xmlns:a16="http://schemas.microsoft.com/office/drawing/2014/main" id="{00000000-0008-0000-0800-00005C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71</xdr:row>
          <xdr:rowOff>21167</xdr:rowOff>
        </xdr:from>
        <xdr:to>
          <xdr:col>7</xdr:col>
          <xdr:colOff>630767</xdr:colOff>
          <xdr:row>72</xdr:row>
          <xdr:rowOff>8467</xdr:rowOff>
        </xdr:to>
        <xdr:sp macro="" textlink="">
          <xdr:nvSpPr>
            <xdr:cNvPr id="2141" name="Drop Down 93" hidden="1">
              <a:extLst>
                <a:ext uri="{63B3BB69-23CF-44E3-9099-C40C66FF867C}">
                  <a14:compatExt spid="_x0000_s2141"/>
                </a:ext>
                <a:ext uri="{FF2B5EF4-FFF2-40B4-BE49-F238E27FC236}">
                  <a16:creationId xmlns:a16="http://schemas.microsoft.com/office/drawing/2014/main" id="{00000000-0008-0000-0800-00005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74</xdr:row>
          <xdr:rowOff>38100</xdr:rowOff>
        </xdr:from>
        <xdr:to>
          <xdr:col>7</xdr:col>
          <xdr:colOff>630767</xdr:colOff>
          <xdr:row>75</xdr:row>
          <xdr:rowOff>16933</xdr:rowOff>
        </xdr:to>
        <xdr:sp macro="" textlink="">
          <xdr:nvSpPr>
            <xdr:cNvPr id="2142" name="Drop Down 94" hidden="1">
              <a:extLst>
                <a:ext uri="{63B3BB69-23CF-44E3-9099-C40C66FF867C}">
                  <a14:compatExt spid="_x0000_s2142"/>
                </a:ext>
                <a:ext uri="{FF2B5EF4-FFF2-40B4-BE49-F238E27FC236}">
                  <a16:creationId xmlns:a16="http://schemas.microsoft.com/office/drawing/2014/main" id="{00000000-0008-0000-0800-00005E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79</xdr:row>
          <xdr:rowOff>46567</xdr:rowOff>
        </xdr:from>
        <xdr:to>
          <xdr:col>2</xdr:col>
          <xdr:colOff>266700</xdr:colOff>
          <xdr:row>80</xdr:row>
          <xdr:rowOff>38100</xdr:rowOff>
        </xdr:to>
        <xdr:sp macro="" textlink="">
          <xdr:nvSpPr>
            <xdr:cNvPr id="2143" name="Drop Down 95" hidden="1">
              <a:extLst>
                <a:ext uri="{63B3BB69-23CF-44E3-9099-C40C66FF867C}">
                  <a14:compatExt spid="_x0000_s2143"/>
                </a:ext>
                <a:ext uri="{FF2B5EF4-FFF2-40B4-BE49-F238E27FC236}">
                  <a16:creationId xmlns:a16="http://schemas.microsoft.com/office/drawing/2014/main" id="{00000000-0008-0000-0800-00005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81</xdr:row>
          <xdr:rowOff>46567</xdr:rowOff>
        </xdr:from>
        <xdr:to>
          <xdr:col>7</xdr:col>
          <xdr:colOff>626533</xdr:colOff>
          <xdr:row>82</xdr:row>
          <xdr:rowOff>38100</xdr:rowOff>
        </xdr:to>
        <xdr:sp macro="" textlink="">
          <xdr:nvSpPr>
            <xdr:cNvPr id="2144" name="Drop Down 96" hidden="1">
              <a:extLst>
                <a:ext uri="{63B3BB69-23CF-44E3-9099-C40C66FF867C}">
                  <a14:compatExt spid="_x0000_s2144"/>
                </a:ext>
                <a:ext uri="{FF2B5EF4-FFF2-40B4-BE49-F238E27FC236}">
                  <a16:creationId xmlns:a16="http://schemas.microsoft.com/office/drawing/2014/main" id="{00000000-0008-0000-0800-000060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83</xdr:row>
          <xdr:rowOff>46567</xdr:rowOff>
        </xdr:from>
        <xdr:to>
          <xdr:col>7</xdr:col>
          <xdr:colOff>630767</xdr:colOff>
          <xdr:row>84</xdr:row>
          <xdr:rowOff>38100</xdr:rowOff>
        </xdr:to>
        <xdr:sp macro="" textlink="">
          <xdr:nvSpPr>
            <xdr:cNvPr id="2145" name="Drop Down 97" hidden="1">
              <a:extLst>
                <a:ext uri="{63B3BB69-23CF-44E3-9099-C40C66FF867C}">
                  <a14:compatExt spid="_x0000_s2145"/>
                </a:ext>
                <a:ext uri="{FF2B5EF4-FFF2-40B4-BE49-F238E27FC236}">
                  <a16:creationId xmlns:a16="http://schemas.microsoft.com/office/drawing/2014/main" id="{00000000-0008-0000-0800-000061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84</xdr:row>
          <xdr:rowOff>67733</xdr:rowOff>
        </xdr:from>
        <xdr:to>
          <xdr:col>7</xdr:col>
          <xdr:colOff>626533</xdr:colOff>
          <xdr:row>85</xdr:row>
          <xdr:rowOff>55033</xdr:rowOff>
        </xdr:to>
        <xdr:sp macro="" textlink="">
          <xdr:nvSpPr>
            <xdr:cNvPr id="2146" name="Drop Down 98" hidden="1">
              <a:extLst>
                <a:ext uri="{63B3BB69-23CF-44E3-9099-C40C66FF867C}">
                  <a14:compatExt spid="_x0000_s2146"/>
                </a:ext>
                <a:ext uri="{FF2B5EF4-FFF2-40B4-BE49-F238E27FC236}">
                  <a16:creationId xmlns:a16="http://schemas.microsoft.com/office/drawing/2014/main" id="{00000000-0008-0000-0800-000062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86</xdr:row>
          <xdr:rowOff>59267</xdr:rowOff>
        </xdr:from>
        <xdr:to>
          <xdr:col>7</xdr:col>
          <xdr:colOff>626533</xdr:colOff>
          <xdr:row>87</xdr:row>
          <xdr:rowOff>46567</xdr:rowOff>
        </xdr:to>
        <xdr:sp macro="" textlink="">
          <xdr:nvSpPr>
            <xdr:cNvPr id="2147" name="Drop Down 99" hidden="1">
              <a:extLst>
                <a:ext uri="{63B3BB69-23CF-44E3-9099-C40C66FF867C}">
                  <a14:compatExt spid="_x0000_s2147"/>
                </a:ext>
                <a:ext uri="{FF2B5EF4-FFF2-40B4-BE49-F238E27FC236}">
                  <a16:creationId xmlns:a16="http://schemas.microsoft.com/office/drawing/2014/main" id="{00000000-0008-0000-0800-000063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88</xdr:row>
          <xdr:rowOff>59267</xdr:rowOff>
        </xdr:from>
        <xdr:to>
          <xdr:col>7</xdr:col>
          <xdr:colOff>626533</xdr:colOff>
          <xdr:row>89</xdr:row>
          <xdr:rowOff>46567</xdr:rowOff>
        </xdr:to>
        <xdr:sp macro="" textlink="">
          <xdr:nvSpPr>
            <xdr:cNvPr id="2148" name="Drop Down 100" hidden="1">
              <a:extLst>
                <a:ext uri="{63B3BB69-23CF-44E3-9099-C40C66FF867C}">
                  <a14:compatExt spid="_x0000_s2148"/>
                </a:ext>
                <a:ext uri="{FF2B5EF4-FFF2-40B4-BE49-F238E27FC236}">
                  <a16:creationId xmlns:a16="http://schemas.microsoft.com/office/drawing/2014/main" id="{00000000-0008-0000-0800-000064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8467</xdr:colOff>
          <xdr:row>90</xdr:row>
          <xdr:rowOff>76200</xdr:rowOff>
        </xdr:from>
        <xdr:to>
          <xdr:col>7</xdr:col>
          <xdr:colOff>626533</xdr:colOff>
          <xdr:row>91</xdr:row>
          <xdr:rowOff>59267</xdr:rowOff>
        </xdr:to>
        <xdr:sp macro="" textlink="">
          <xdr:nvSpPr>
            <xdr:cNvPr id="2149" name="Drop Down 101" hidden="1">
              <a:extLst>
                <a:ext uri="{63B3BB69-23CF-44E3-9099-C40C66FF867C}">
                  <a14:compatExt spid="_x0000_s2149"/>
                </a:ext>
                <a:ext uri="{FF2B5EF4-FFF2-40B4-BE49-F238E27FC236}">
                  <a16:creationId xmlns:a16="http://schemas.microsoft.com/office/drawing/2014/main" id="{00000000-0008-0000-0800-000065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39</xdr:row>
          <xdr:rowOff>8467</xdr:rowOff>
        </xdr:from>
        <xdr:to>
          <xdr:col>7</xdr:col>
          <xdr:colOff>630767</xdr:colOff>
          <xdr:row>39</xdr:row>
          <xdr:rowOff>220133</xdr:rowOff>
        </xdr:to>
        <xdr:sp macro="" textlink="">
          <xdr:nvSpPr>
            <xdr:cNvPr id="2150" name="Drop Down 102" hidden="1">
              <a:extLst>
                <a:ext uri="{63B3BB69-23CF-44E3-9099-C40C66FF867C}">
                  <a14:compatExt spid="_x0000_s2150"/>
                </a:ext>
                <a:ext uri="{FF2B5EF4-FFF2-40B4-BE49-F238E27FC236}">
                  <a16:creationId xmlns:a16="http://schemas.microsoft.com/office/drawing/2014/main" id="{00000000-0008-0000-0800-000066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xdr:col>
          <xdr:colOff>21167</xdr:colOff>
          <xdr:row>50</xdr:row>
          <xdr:rowOff>16933</xdr:rowOff>
        </xdr:from>
        <xdr:to>
          <xdr:col>7</xdr:col>
          <xdr:colOff>630767</xdr:colOff>
          <xdr:row>51</xdr:row>
          <xdr:rowOff>0</xdr:rowOff>
        </xdr:to>
        <xdr:sp macro="" textlink="">
          <xdr:nvSpPr>
            <xdr:cNvPr id="2151" name="Drop Down 103" hidden="1">
              <a:extLst>
                <a:ext uri="{63B3BB69-23CF-44E3-9099-C40C66FF867C}">
                  <a14:compatExt spid="_x0000_s2151"/>
                </a:ext>
                <a:ext uri="{FF2B5EF4-FFF2-40B4-BE49-F238E27FC236}">
                  <a16:creationId xmlns:a16="http://schemas.microsoft.com/office/drawing/2014/main" id="{00000000-0008-0000-0800-000067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E:\Dokumente%20und%20Einstellungen\lvu\Lokale%20Einstellungen\Temporary%20Internet%20Files\OLK39\ungesch&#252;tzt\07-01a-ungesch&#252;tz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aten/TABELLEN/LVU/Ergebnistabellen/2007/ungesch&#252;tzt/07-01a-ungesch&#252;tz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Dokumente%20und%20Einstellungen/lvu/Lokale%20Einstellungen/Temporary%20Internet%20Files/OLK39/ungesch&#252;tzt/07-01a-ungesch&#252;tz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R:\Daten\TABELLEN\LVU\Ergebnistabellen\2007\ungesch&#252;tzt\07-01a-ungesch&#252;tz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Daten/TABELLEN/LVU/Ergebnistabellen/2007/ungesch&#252;tzt/ungesch&#252;tzt/07-01a-ungesch&#252;tzt.xls"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Daten\TABELLEN\LVU\Ergebnistabellen\2023\ungeschuetzt\2023-34-ungesch&#252;tzt.xlsx" TargetMode="External"/><Relationship Id="rId1" Type="http://schemas.openxmlformats.org/officeDocument/2006/relationships/externalLinkPath" Target="/Daten/TABELLEN/LVU/Ergebnistabellen/2023/ungeschuetzt/2023-34-ungesch&#252;tzt.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Daten\TABELLEN\LVU\Ergebnistabellen\2007\ungesch&#252;tzt\ungesch&#252;tzt\07-01a-ungesch&#252;tzt.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X:\Daten\TABELLEN\LVU\Ergebnistabellen\2007\ungesch&#252;tzt\ungesch&#252;tzt\07-01a-ungesch&#252;tz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row r="18">
          <cell r="B18" t="str">
            <v>Butyrometer Methode</v>
          </cell>
        </row>
      </sheetData>
      <sheetData sheetId="10"/>
      <sheetData sheetId="11" refreshError="1"/>
      <sheetData sheetId="12"/>
      <sheetData sheetId="13" refreshError="1"/>
      <sheetData sheetId="14" refreshError="1"/>
      <sheetData sheetId="15" refreshError="1"/>
      <sheetData sheetId="16" refreshError="1"/>
      <sheetData sheetId="1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Extraktion der Trockenmasse nach Grossfeld</v>
          </cell>
        </row>
        <row r="18">
          <cell r="B18" t="str">
            <v>Butyrometer Methode</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ignificance"/>
      <sheetName val="Reporting"/>
      <sheetName val="Auswertung"/>
      <sheetName val="Datenübernahme"/>
      <sheetName val="Signifikanz"/>
      <sheetName val="Ausfüllhinweise"/>
      <sheetName val="Kontakt"/>
      <sheetName val="Teilnehmerdaten"/>
      <sheetName val="Ergebnisse"/>
      <sheetName val="Mitteilungen"/>
      <sheetName val="Wasser"/>
      <sheetName val="Asche"/>
      <sheetName val="PH-Wert"/>
      <sheetName val="Saeuregrad"/>
      <sheetName val="Extrakt"/>
      <sheetName val="Coffein"/>
      <sheetName val="Chlorgen06"/>
      <sheetName val="Chlorogen11"/>
      <sheetName val="Acrylamid"/>
      <sheetName val="Cafest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nweise (1)"/>
      <sheetName val="Hinweise (2)"/>
      <sheetName val="Hinweise (3)"/>
      <sheetName val="Hints (1)"/>
      <sheetName val="Kontakt"/>
      <sheetName val="Teilnehmerdaten"/>
      <sheetName val="Ergebnisse"/>
      <sheetName val="Mitteilungen"/>
      <sheetName val="Parameter1"/>
      <sheetName val="Parameter2"/>
      <sheetName val="Parameter3"/>
      <sheetName val="Parameter4"/>
      <sheetName val="Parameter5"/>
      <sheetName val="Parameter6"/>
      <sheetName val="Parameter7"/>
      <sheetName val="Parameter8"/>
      <sheetName val="Parameter9"/>
      <sheetName val="Tabelle1"/>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ow r="3">
          <cell r="B3" t="str">
            <v>§ 64 LFGB Nr. L 06.00-6 (07.00-6)</v>
          </cell>
        </row>
        <row r="4">
          <cell r="B4" t="str">
            <v>§ 64 LFGB Nr. L 06.00-6, modifiziert</v>
          </cell>
        </row>
        <row r="5">
          <cell r="B5" t="str">
            <v>nach Büchi-Caviezel</v>
          </cell>
        </row>
        <row r="6">
          <cell r="B6" t="str">
            <v>nach Weibull-Stoldt</v>
          </cell>
        </row>
        <row r="7">
          <cell r="B7" t="str">
            <v>Extraktion mit Petrolether (Methode nach Grossfeld)</v>
          </cell>
        </row>
        <row r="8">
          <cell r="B8" t="str">
            <v>nach Gerber</v>
          </cell>
        </row>
        <row r="9">
          <cell r="B9" t="str">
            <v>Extraktion aus der Trockenmasse</v>
          </cell>
        </row>
        <row r="10">
          <cell r="B10" t="str">
            <v>Mikrowellenextraktion</v>
          </cell>
        </row>
        <row r="11">
          <cell r="B11" t="str">
            <v>Schweizerisches Lebensmittelbuch Kapitel 11/5.7</v>
          </cell>
        </row>
        <row r="12">
          <cell r="B12" t="str">
            <v>NMR</v>
          </cell>
        </row>
        <row r="13">
          <cell r="B13" t="str">
            <v>Bestimmung aus der Trockenmasse, ohne Säureaufschluss, Extraktion mit Soxtherm</v>
          </cell>
        </row>
        <row r="14">
          <cell r="B14" t="str">
            <v>Butyrometer-Methode</v>
          </cell>
        </row>
        <row r="15">
          <cell r="B15" t="str">
            <v>Mikromethode nach E. Schulte DLR 3/21 S. 85-89</v>
          </cell>
        </row>
        <row r="16">
          <cell r="B16" t="str">
            <v>Fosslet</v>
          </cell>
        </row>
        <row r="17">
          <cell r="B17" t="str">
            <v>Sonstiges</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ergebnisse@lvus.de" TargetMode="External"/></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18" Type="http://schemas.openxmlformats.org/officeDocument/2006/relationships/ctrlProp" Target="../ctrlProps/ctrlProp14.xml"/><Relationship Id="rId26" Type="http://schemas.openxmlformats.org/officeDocument/2006/relationships/ctrlProp" Target="../ctrlProps/ctrlProp22.xml"/><Relationship Id="rId3" Type="http://schemas.openxmlformats.org/officeDocument/2006/relationships/drawing" Target="../drawings/drawing2.xml"/><Relationship Id="rId21" Type="http://schemas.openxmlformats.org/officeDocument/2006/relationships/ctrlProp" Target="../ctrlProps/ctrlProp17.xml"/><Relationship Id="rId7" Type="http://schemas.openxmlformats.org/officeDocument/2006/relationships/ctrlProp" Target="../ctrlProps/ctrlProp3.xml"/><Relationship Id="rId12" Type="http://schemas.openxmlformats.org/officeDocument/2006/relationships/ctrlProp" Target="../ctrlProps/ctrlProp8.xml"/><Relationship Id="rId17" Type="http://schemas.openxmlformats.org/officeDocument/2006/relationships/ctrlProp" Target="../ctrlProps/ctrlProp13.xml"/><Relationship Id="rId25" Type="http://schemas.openxmlformats.org/officeDocument/2006/relationships/ctrlProp" Target="../ctrlProps/ctrlProp21.xml"/><Relationship Id="rId2" Type="http://schemas.openxmlformats.org/officeDocument/2006/relationships/printerSettings" Target="../printerSettings/printerSettings9.bin"/><Relationship Id="rId16" Type="http://schemas.openxmlformats.org/officeDocument/2006/relationships/ctrlProp" Target="../ctrlProps/ctrlProp12.xml"/><Relationship Id="rId20" Type="http://schemas.openxmlformats.org/officeDocument/2006/relationships/ctrlProp" Target="../ctrlProps/ctrlProp16.xml"/><Relationship Id="rId29" Type="http://schemas.openxmlformats.org/officeDocument/2006/relationships/comments" Target="../comments3.xml"/><Relationship Id="rId1" Type="http://schemas.openxmlformats.org/officeDocument/2006/relationships/hyperlink" Target="mailto:ergebnisse@lvus.de" TargetMode="External"/><Relationship Id="rId6" Type="http://schemas.openxmlformats.org/officeDocument/2006/relationships/ctrlProp" Target="../ctrlProps/ctrlProp2.xml"/><Relationship Id="rId11" Type="http://schemas.openxmlformats.org/officeDocument/2006/relationships/ctrlProp" Target="../ctrlProps/ctrlProp7.xml"/><Relationship Id="rId24" Type="http://schemas.openxmlformats.org/officeDocument/2006/relationships/ctrlProp" Target="../ctrlProps/ctrlProp20.xml"/><Relationship Id="rId5" Type="http://schemas.openxmlformats.org/officeDocument/2006/relationships/ctrlProp" Target="../ctrlProps/ctrlProp1.xml"/><Relationship Id="rId15" Type="http://schemas.openxmlformats.org/officeDocument/2006/relationships/ctrlProp" Target="../ctrlProps/ctrlProp11.xml"/><Relationship Id="rId23" Type="http://schemas.openxmlformats.org/officeDocument/2006/relationships/ctrlProp" Target="../ctrlProps/ctrlProp19.xml"/><Relationship Id="rId28" Type="http://schemas.openxmlformats.org/officeDocument/2006/relationships/ctrlProp" Target="../ctrlProps/ctrlProp24.xml"/><Relationship Id="rId10" Type="http://schemas.openxmlformats.org/officeDocument/2006/relationships/ctrlProp" Target="../ctrlProps/ctrlProp6.xml"/><Relationship Id="rId19" Type="http://schemas.openxmlformats.org/officeDocument/2006/relationships/ctrlProp" Target="../ctrlProps/ctrlProp15.xml"/><Relationship Id="rId4" Type="http://schemas.openxmlformats.org/officeDocument/2006/relationships/vmlDrawing" Target="../drawings/vmlDrawing3.vml"/><Relationship Id="rId9" Type="http://schemas.openxmlformats.org/officeDocument/2006/relationships/ctrlProp" Target="../ctrlProps/ctrlProp5.xml"/><Relationship Id="rId14" Type="http://schemas.openxmlformats.org/officeDocument/2006/relationships/ctrlProp" Target="../ctrlProps/ctrlProp10.xml"/><Relationship Id="rId22" Type="http://schemas.openxmlformats.org/officeDocument/2006/relationships/ctrlProp" Target="../ctrlProps/ctrlProp18.xml"/><Relationship Id="rId27" Type="http://schemas.openxmlformats.org/officeDocument/2006/relationships/ctrlProp" Target="../ctrlProps/ctrlProp2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74DA7-91F9-4E34-902B-B7D6F21B8D77}">
  <dimension ref="A1:C13"/>
  <sheetViews>
    <sheetView workbookViewId="0">
      <selection sqref="A1:C1"/>
    </sheetView>
  </sheetViews>
  <sheetFormatPr baseColWidth="10" defaultColWidth="11.41015625" defaultRowHeight="14" x14ac:dyDescent="0.45"/>
  <cols>
    <col min="1" max="2" width="27.703125" style="144" customWidth="1"/>
    <col min="3" max="3" width="30.41015625" style="144" customWidth="1"/>
    <col min="4" max="16384" width="11.41015625" style="144"/>
  </cols>
  <sheetData>
    <row r="1" spans="1:3" ht="30.75" customHeight="1" x14ac:dyDescent="0.45">
      <c r="A1" s="142" t="s">
        <v>48</v>
      </c>
      <c r="B1" s="143"/>
      <c r="C1" s="143"/>
    </row>
    <row r="2" spans="1:3" ht="51.95" customHeight="1" x14ac:dyDescent="0.45">
      <c r="A2" s="145" t="s">
        <v>190</v>
      </c>
      <c r="B2" s="146"/>
      <c r="C2" s="146"/>
    </row>
    <row r="3" spans="1:3" ht="74.25" customHeight="1" x14ac:dyDescent="0.45">
      <c r="A3" s="145" t="s">
        <v>194</v>
      </c>
      <c r="B3" s="145"/>
      <c r="C3" s="145"/>
    </row>
    <row r="4" spans="1:3" ht="80.45" customHeight="1" x14ac:dyDescent="0.6">
      <c r="A4" s="145" t="s">
        <v>195</v>
      </c>
      <c r="B4" s="146"/>
      <c r="C4" s="146"/>
    </row>
    <row r="5" spans="1:3" ht="30.45" customHeight="1" x14ac:dyDescent="0.5">
      <c r="A5" s="147"/>
      <c r="B5" s="147"/>
      <c r="C5" s="147"/>
    </row>
    <row r="6" spans="1:3" ht="30.45" customHeight="1" x14ac:dyDescent="0.45">
      <c r="A6" s="148" t="s">
        <v>49</v>
      </c>
    </row>
    <row r="7" spans="1:3" ht="54" customHeight="1" x14ac:dyDescent="0.45">
      <c r="A7" s="149" t="s">
        <v>50</v>
      </c>
      <c r="B7" s="150"/>
      <c r="C7" s="150"/>
    </row>
    <row r="9" spans="1:3" x14ac:dyDescent="0.45">
      <c r="A9" s="151" t="s">
        <v>51</v>
      </c>
      <c r="B9" s="151" t="s">
        <v>52</v>
      </c>
    </row>
    <row r="10" spans="1:3" ht="15.35" x14ac:dyDescent="0.45">
      <c r="A10" s="152">
        <v>1379</v>
      </c>
      <c r="B10" s="152">
        <v>1380</v>
      </c>
    </row>
    <row r="11" spans="1:3" ht="15.35" x14ac:dyDescent="0.45">
      <c r="A11" s="152">
        <v>179.34</v>
      </c>
      <c r="B11" s="152">
        <v>179</v>
      </c>
    </row>
    <row r="12" spans="1:3" ht="15.35" x14ac:dyDescent="0.45">
      <c r="A12" s="152">
        <v>80.12</v>
      </c>
      <c r="B12" s="152">
        <v>80.099999999999994</v>
      </c>
    </row>
    <row r="13" spans="1:3" ht="15.35" x14ac:dyDescent="0.45">
      <c r="A13" s="152">
        <v>7.8</v>
      </c>
      <c r="B13" s="153">
        <v>7.8</v>
      </c>
    </row>
  </sheetData>
  <sheetProtection password="CAA1" sheet="1" objects="1" scenarios="1"/>
  <mergeCells count="6">
    <mergeCell ref="A1:C1"/>
    <mergeCell ref="A2:C2"/>
    <mergeCell ref="A3:C3"/>
    <mergeCell ref="A4:C4"/>
    <mergeCell ref="A5:C5"/>
    <mergeCell ref="A7:C7"/>
  </mergeCells>
  <pageMargins left="0.9055118110236221" right="0.59055118110236227" top="0.78740157480314965" bottom="0.59055118110236227" header="0.39370078740157483" footer="0.39370078740157483"/>
  <pageSetup paperSize="9" orientation="portrait" r:id="rId1"/>
  <headerFooter alignWithMargins="0"/>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H38"/>
  <sheetViews>
    <sheetView workbookViewId="0">
      <selection activeCell="A2" sqref="A2:G2"/>
    </sheetView>
  </sheetViews>
  <sheetFormatPr baseColWidth="10" defaultColWidth="11.41015625" defaultRowHeight="15.35" x14ac:dyDescent="0.5"/>
  <cols>
    <col min="1" max="7" width="12.64453125" style="1" customWidth="1"/>
    <col min="8" max="16384" width="11.41015625" style="1"/>
  </cols>
  <sheetData>
    <row r="1" spans="1:8" x14ac:dyDescent="0.5">
      <c r="A1" s="1" t="s">
        <v>20</v>
      </c>
      <c r="H1" s="63">
        <f>COUNTA(A2:G38)</f>
        <v>0</v>
      </c>
    </row>
    <row r="2" spans="1:8" x14ac:dyDescent="0.5">
      <c r="A2" s="141"/>
      <c r="B2" s="141"/>
      <c r="C2" s="141"/>
      <c r="D2" s="141"/>
      <c r="E2" s="141"/>
      <c r="F2" s="141"/>
      <c r="G2" s="141"/>
    </row>
    <row r="3" spans="1:8" x14ac:dyDescent="0.5">
      <c r="A3" s="141"/>
      <c r="B3" s="141"/>
      <c r="C3" s="141"/>
      <c r="D3" s="141"/>
      <c r="E3" s="141"/>
      <c r="F3" s="141"/>
      <c r="G3" s="141"/>
    </row>
    <row r="4" spans="1:8" x14ac:dyDescent="0.5">
      <c r="A4" s="141"/>
      <c r="B4" s="141"/>
      <c r="C4" s="141"/>
      <c r="D4" s="141"/>
      <c r="E4" s="141"/>
      <c r="F4" s="141"/>
      <c r="G4" s="141"/>
    </row>
    <row r="5" spans="1:8" x14ac:dyDescent="0.5">
      <c r="A5" s="141"/>
      <c r="B5" s="141"/>
      <c r="C5" s="141"/>
      <c r="D5" s="141"/>
      <c r="E5" s="141"/>
      <c r="F5" s="141"/>
      <c r="G5" s="141"/>
    </row>
    <row r="6" spans="1:8" x14ac:dyDescent="0.5">
      <c r="A6" s="141"/>
      <c r="B6" s="141"/>
      <c r="C6" s="141"/>
      <c r="D6" s="141"/>
      <c r="E6" s="141"/>
      <c r="F6" s="141"/>
      <c r="G6" s="141"/>
    </row>
    <row r="7" spans="1:8" x14ac:dyDescent="0.5">
      <c r="A7" s="141"/>
      <c r="B7" s="141"/>
      <c r="C7" s="141"/>
      <c r="D7" s="141"/>
      <c r="E7" s="141"/>
      <c r="F7" s="141"/>
      <c r="G7" s="141"/>
    </row>
    <row r="8" spans="1:8" x14ac:dyDescent="0.5">
      <c r="A8" s="141"/>
      <c r="B8" s="141"/>
      <c r="C8" s="141"/>
      <c r="D8" s="141"/>
      <c r="E8" s="141"/>
      <c r="F8" s="141"/>
      <c r="G8" s="141"/>
    </row>
    <row r="9" spans="1:8" x14ac:dyDescent="0.5">
      <c r="A9" s="141"/>
      <c r="B9" s="141"/>
      <c r="C9" s="141"/>
      <c r="D9" s="141"/>
      <c r="E9" s="141"/>
      <c r="F9" s="141"/>
      <c r="G9" s="141"/>
    </row>
    <row r="10" spans="1:8" x14ac:dyDescent="0.5">
      <c r="A10" s="141"/>
      <c r="B10" s="141"/>
      <c r="C10" s="141"/>
      <c r="D10" s="141"/>
      <c r="E10" s="141"/>
      <c r="F10" s="141"/>
      <c r="G10" s="141"/>
    </row>
    <row r="11" spans="1:8" x14ac:dyDescent="0.5">
      <c r="A11" s="141"/>
      <c r="B11" s="141"/>
      <c r="C11" s="141"/>
      <c r="D11" s="141"/>
      <c r="E11" s="141"/>
      <c r="F11" s="141"/>
      <c r="G11" s="141"/>
    </row>
    <row r="12" spans="1:8" x14ac:dyDescent="0.5">
      <c r="A12" s="141"/>
      <c r="B12" s="141"/>
      <c r="C12" s="141"/>
      <c r="D12" s="141"/>
      <c r="E12" s="141"/>
      <c r="F12" s="141"/>
      <c r="G12" s="141"/>
    </row>
    <row r="13" spans="1:8" x14ac:dyDescent="0.5">
      <c r="A13" s="141"/>
      <c r="B13" s="141"/>
      <c r="C13" s="141"/>
      <c r="D13" s="141"/>
      <c r="E13" s="141"/>
      <c r="F13" s="141"/>
      <c r="G13" s="141"/>
    </row>
    <row r="14" spans="1:8" x14ac:dyDescent="0.5">
      <c r="A14" s="141"/>
      <c r="B14" s="141"/>
      <c r="C14" s="141"/>
      <c r="D14" s="141"/>
      <c r="E14" s="141"/>
      <c r="F14" s="141"/>
      <c r="G14" s="141"/>
    </row>
    <row r="15" spans="1:8" x14ac:dyDescent="0.5">
      <c r="A15" s="141"/>
      <c r="B15" s="141"/>
      <c r="C15" s="141"/>
      <c r="D15" s="141"/>
      <c r="E15" s="141"/>
      <c r="F15" s="141"/>
      <c r="G15" s="141"/>
    </row>
    <row r="16" spans="1:8" x14ac:dyDescent="0.5">
      <c r="A16" s="141"/>
      <c r="B16" s="141"/>
      <c r="C16" s="141"/>
      <c r="D16" s="141"/>
      <c r="E16" s="141"/>
      <c r="F16" s="141"/>
      <c r="G16" s="141"/>
    </row>
    <row r="17" spans="1:7" x14ac:dyDescent="0.5">
      <c r="A17" s="141"/>
      <c r="B17" s="141"/>
      <c r="C17" s="141"/>
      <c r="D17" s="141"/>
      <c r="E17" s="141"/>
      <c r="F17" s="141"/>
      <c r="G17" s="141"/>
    </row>
    <row r="18" spans="1:7" x14ac:dyDescent="0.5">
      <c r="A18" s="141"/>
      <c r="B18" s="141"/>
      <c r="C18" s="141"/>
      <c r="D18" s="141"/>
      <c r="E18" s="141"/>
      <c r="F18" s="141"/>
      <c r="G18" s="141"/>
    </row>
    <row r="19" spans="1:7" x14ac:dyDescent="0.5">
      <c r="A19" s="141"/>
      <c r="B19" s="141"/>
      <c r="C19" s="141"/>
      <c r="D19" s="141"/>
      <c r="E19" s="141"/>
      <c r="F19" s="141"/>
      <c r="G19" s="141"/>
    </row>
    <row r="20" spans="1:7" x14ac:dyDescent="0.5">
      <c r="A20" s="141"/>
      <c r="B20" s="141"/>
      <c r="C20" s="141"/>
      <c r="D20" s="141"/>
      <c r="E20" s="141"/>
      <c r="F20" s="141"/>
      <c r="G20" s="141"/>
    </row>
    <row r="21" spans="1:7" x14ac:dyDescent="0.5">
      <c r="A21" s="141"/>
      <c r="B21" s="141"/>
      <c r="C21" s="141"/>
      <c r="D21" s="141"/>
      <c r="E21" s="141"/>
      <c r="F21" s="141"/>
      <c r="G21" s="141"/>
    </row>
    <row r="22" spans="1:7" x14ac:dyDescent="0.5">
      <c r="A22" s="141"/>
      <c r="B22" s="141"/>
      <c r="C22" s="141"/>
      <c r="D22" s="141"/>
      <c r="E22" s="141"/>
      <c r="F22" s="141"/>
      <c r="G22" s="141"/>
    </row>
    <row r="23" spans="1:7" x14ac:dyDescent="0.5">
      <c r="A23" s="141"/>
      <c r="B23" s="141"/>
      <c r="C23" s="141"/>
      <c r="D23" s="141"/>
      <c r="E23" s="141"/>
      <c r="F23" s="141"/>
      <c r="G23" s="141"/>
    </row>
    <row r="24" spans="1:7" x14ac:dyDescent="0.5">
      <c r="A24" s="141"/>
      <c r="B24" s="141"/>
      <c r="C24" s="141"/>
      <c r="D24" s="141"/>
      <c r="E24" s="141"/>
      <c r="F24" s="141"/>
      <c r="G24" s="141"/>
    </row>
    <row r="25" spans="1:7" x14ac:dyDescent="0.5">
      <c r="A25" s="141"/>
      <c r="B25" s="141"/>
      <c r="C25" s="141"/>
      <c r="D25" s="141"/>
      <c r="E25" s="141"/>
      <c r="F25" s="141"/>
      <c r="G25" s="141"/>
    </row>
    <row r="26" spans="1:7" x14ac:dyDescent="0.5">
      <c r="A26" s="141"/>
      <c r="B26" s="141"/>
      <c r="C26" s="141"/>
      <c r="D26" s="141"/>
      <c r="E26" s="141"/>
      <c r="F26" s="141"/>
      <c r="G26" s="141"/>
    </row>
    <row r="27" spans="1:7" x14ac:dyDescent="0.5">
      <c r="A27" s="141"/>
      <c r="B27" s="141"/>
      <c r="C27" s="141"/>
      <c r="D27" s="141"/>
      <c r="E27" s="141"/>
      <c r="F27" s="141"/>
      <c r="G27" s="141"/>
    </row>
    <row r="28" spans="1:7" x14ac:dyDescent="0.5">
      <c r="A28" s="141"/>
      <c r="B28" s="141"/>
      <c r="C28" s="141"/>
      <c r="D28" s="141"/>
      <c r="E28" s="141"/>
      <c r="F28" s="141"/>
      <c r="G28" s="141"/>
    </row>
    <row r="29" spans="1:7" x14ac:dyDescent="0.5">
      <c r="A29" s="141"/>
      <c r="B29" s="141"/>
      <c r="C29" s="141"/>
      <c r="D29" s="141"/>
      <c r="E29" s="141"/>
      <c r="F29" s="141"/>
      <c r="G29" s="141"/>
    </row>
    <row r="30" spans="1:7" x14ac:dyDescent="0.5">
      <c r="A30" s="141"/>
      <c r="B30" s="141"/>
      <c r="C30" s="141"/>
      <c r="D30" s="141"/>
      <c r="E30" s="141"/>
      <c r="F30" s="141"/>
      <c r="G30" s="141"/>
    </row>
    <row r="31" spans="1:7" x14ac:dyDescent="0.5">
      <c r="A31" s="141"/>
      <c r="B31" s="141"/>
      <c r="C31" s="141"/>
      <c r="D31" s="141"/>
      <c r="E31" s="141"/>
      <c r="F31" s="141"/>
      <c r="G31" s="141"/>
    </row>
    <row r="32" spans="1:7" x14ac:dyDescent="0.5">
      <c r="A32" s="141"/>
      <c r="B32" s="141"/>
      <c r="C32" s="141"/>
      <c r="D32" s="141"/>
      <c r="E32" s="141"/>
      <c r="F32" s="141"/>
      <c r="G32" s="141"/>
    </row>
    <row r="33" spans="1:7" x14ac:dyDescent="0.5">
      <c r="A33" s="141"/>
      <c r="B33" s="141"/>
      <c r="C33" s="141"/>
      <c r="D33" s="141"/>
      <c r="E33" s="141"/>
      <c r="F33" s="141"/>
      <c r="G33" s="141"/>
    </row>
    <row r="34" spans="1:7" x14ac:dyDescent="0.5">
      <c r="A34" s="141"/>
      <c r="B34" s="141"/>
      <c r="C34" s="141"/>
      <c r="D34" s="141"/>
      <c r="E34" s="141"/>
      <c r="F34" s="141"/>
      <c r="G34" s="141"/>
    </row>
    <row r="35" spans="1:7" x14ac:dyDescent="0.5">
      <c r="A35" s="141"/>
      <c r="B35" s="141"/>
      <c r="C35" s="141"/>
      <c r="D35" s="141"/>
      <c r="E35" s="141"/>
      <c r="F35" s="141"/>
      <c r="G35" s="141"/>
    </row>
    <row r="36" spans="1:7" x14ac:dyDescent="0.5">
      <c r="A36" s="141"/>
      <c r="B36" s="141"/>
      <c r="C36" s="141"/>
      <c r="D36" s="141"/>
      <c r="E36" s="141"/>
      <c r="F36" s="141"/>
      <c r="G36" s="141"/>
    </row>
    <row r="37" spans="1:7" x14ac:dyDescent="0.5">
      <c r="A37" s="141"/>
      <c r="B37" s="141"/>
      <c r="C37" s="141"/>
      <c r="D37" s="141"/>
      <c r="E37" s="141"/>
      <c r="F37" s="141"/>
      <c r="G37" s="141"/>
    </row>
    <row r="38" spans="1:7" x14ac:dyDescent="0.5">
      <c r="A38" s="141"/>
      <c r="B38" s="141"/>
      <c r="C38" s="141"/>
      <c r="D38" s="141"/>
      <c r="E38" s="141"/>
      <c r="F38" s="141"/>
      <c r="G38" s="141"/>
    </row>
  </sheetData>
  <sheetProtection password="CAA1" sheet="1"/>
  <mergeCells count="37">
    <mergeCell ref="A2:G2"/>
    <mergeCell ref="A3:G3"/>
    <mergeCell ref="A4:G4"/>
    <mergeCell ref="A5:G5"/>
    <mergeCell ref="A14:G14"/>
    <mergeCell ref="A10:G10"/>
    <mergeCell ref="A11:G11"/>
    <mergeCell ref="A6:G6"/>
    <mergeCell ref="A7:G7"/>
    <mergeCell ref="A8:G8"/>
    <mergeCell ref="A9:G9"/>
    <mergeCell ref="A15:G15"/>
    <mergeCell ref="A16:G16"/>
    <mergeCell ref="A17:G17"/>
    <mergeCell ref="A12:G12"/>
    <mergeCell ref="A13:G13"/>
    <mergeCell ref="A22:G22"/>
    <mergeCell ref="A23:G23"/>
    <mergeCell ref="A24:G24"/>
    <mergeCell ref="A25:G25"/>
    <mergeCell ref="A18:G18"/>
    <mergeCell ref="A19:G19"/>
    <mergeCell ref="A20:G20"/>
    <mergeCell ref="A21:G21"/>
    <mergeCell ref="A30:G30"/>
    <mergeCell ref="A31:G31"/>
    <mergeCell ref="A32:G32"/>
    <mergeCell ref="A33:G33"/>
    <mergeCell ref="A26:G26"/>
    <mergeCell ref="A27:G27"/>
    <mergeCell ref="A28:G28"/>
    <mergeCell ref="A29:G29"/>
    <mergeCell ref="A38:G38"/>
    <mergeCell ref="A34:G34"/>
    <mergeCell ref="A35:G35"/>
    <mergeCell ref="A36:G36"/>
    <mergeCell ref="A37:G37"/>
  </mergeCells>
  <phoneticPr fontId="0" type="noConversion"/>
  <pageMargins left="0.98425196850393704" right="0.59055118110236227" top="0.98425196850393704" bottom="0.98425196850393704" header="0.51181102362204722" footer="0.51181102362204722"/>
  <pageSetup paperSize="9" scale="97"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C101"/>
  <sheetViews>
    <sheetView workbookViewId="0">
      <pane xSplit="1" ySplit="1" topLeftCell="B36" activePane="bottomRight" state="frozen"/>
      <selection activeCell="A2" sqref="A2:G2"/>
      <selection pane="topRight" activeCell="A2" sqref="A2:G2"/>
      <selection pane="bottomLeft" activeCell="A2" sqref="A2:G2"/>
      <selection pane="bottomRight" activeCell="A2" sqref="A2:G2"/>
    </sheetView>
  </sheetViews>
  <sheetFormatPr baseColWidth="10" defaultColWidth="11.41015625" defaultRowHeight="14" x14ac:dyDescent="0.45"/>
  <cols>
    <col min="1" max="1" width="16.41015625" style="74" bestFit="1" customWidth="1"/>
    <col min="2" max="2" width="54.41015625" style="74" bestFit="1" customWidth="1"/>
    <col min="3" max="3" width="6.64453125" style="75" customWidth="1"/>
    <col min="4" max="16384" width="11.41015625" style="74"/>
  </cols>
  <sheetData>
    <row r="1" spans="1:3" x14ac:dyDescent="0.45">
      <c r="A1" s="74" t="s">
        <v>336</v>
      </c>
      <c r="B1" s="74" t="s">
        <v>337</v>
      </c>
    </row>
    <row r="2" spans="1:3" x14ac:dyDescent="0.45">
      <c r="A2" s="76" t="s">
        <v>338</v>
      </c>
      <c r="B2" s="77">
        <v>8</v>
      </c>
      <c r="C2" s="78"/>
    </row>
    <row r="3" spans="1:3" x14ac:dyDescent="0.45">
      <c r="A3" s="74">
        <v>1</v>
      </c>
      <c r="B3" s="74" t="s">
        <v>339</v>
      </c>
    </row>
    <row r="4" spans="1:3" x14ac:dyDescent="0.45">
      <c r="A4" s="74">
        <v>2</v>
      </c>
      <c r="B4" s="74" t="s">
        <v>340</v>
      </c>
    </row>
    <row r="5" spans="1:3" x14ac:dyDescent="0.45">
      <c r="A5" s="74">
        <v>3</v>
      </c>
      <c r="B5" s="74" t="s">
        <v>341</v>
      </c>
    </row>
    <row r="6" spans="1:3" x14ac:dyDescent="0.45">
      <c r="A6" s="74">
        <v>4</v>
      </c>
      <c r="B6" s="74" t="s">
        <v>342</v>
      </c>
    </row>
    <row r="7" spans="1:3" x14ac:dyDescent="0.45">
      <c r="A7" s="74">
        <v>5</v>
      </c>
      <c r="B7" s="74" t="s">
        <v>343</v>
      </c>
    </row>
    <row r="8" spans="1:3" x14ac:dyDescent="0.45">
      <c r="A8" s="74">
        <v>6</v>
      </c>
      <c r="B8" s="74" t="s">
        <v>344</v>
      </c>
    </row>
    <row r="9" spans="1:3" x14ac:dyDescent="0.45">
      <c r="A9" s="74">
        <v>7</v>
      </c>
      <c r="B9" s="74" t="s">
        <v>345</v>
      </c>
    </row>
    <row r="10" spans="1:3" x14ac:dyDescent="0.45">
      <c r="A10" s="74">
        <v>8</v>
      </c>
    </row>
    <row r="13" spans="1:3" x14ac:dyDescent="0.45">
      <c r="A13" s="76" t="s">
        <v>346</v>
      </c>
      <c r="B13" s="77">
        <v>14</v>
      </c>
      <c r="C13" s="78"/>
    </row>
    <row r="14" spans="1:3" x14ac:dyDescent="0.45">
      <c r="A14" s="74">
        <v>1</v>
      </c>
      <c r="B14" s="74" t="s">
        <v>347</v>
      </c>
    </row>
    <row r="15" spans="1:3" x14ac:dyDescent="0.45">
      <c r="A15" s="74">
        <v>2</v>
      </c>
      <c r="B15" s="74" t="s">
        <v>348</v>
      </c>
    </row>
    <row r="16" spans="1:3" x14ac:dyDescent="0.45">
      <c r="A16" s="74">
        <v>3</v>
      </c>
      <c r="B16" s="74" t="s">
        <v>349</v>
      </c>
    </row>
    <row r="17" spans="1:3" x14ac:dyDescent="0.45">
      <c r="A17" s="74">
        <v>4</v>
      </c>
      <c r="B17" s="74" t="s">
        <v>350</v>
      </c>
    </row>
    <row r="18" spans="1:3" x14ac:dyDescent="0.45">
      <c r="A18" s="74">
        <v>5</v>
      </c>
      <c r="B18" s="74" t="s">
        <v>351</v>
      </c>
    </row>
    <row r="19" spans="1:3" x14ac:dyDescent="0.45">
      <c r="A19" s="74">
        <v>6</v>
      </c>
      <c r="B19" s="74" t="s">
        <v>352</v>
      </c>
    </row>
    <row r="20" spans="1:3" x14ac:dyDescent="0.45">
      <c r="A20" s="74">
        <v>7</v>
      </c>
      <c r="B20" s="74" t="s">
        <v>353</v>
      </c>
    </row>
    <row r="21" spans="1:3" x14ac:dyDescent="0.45">
      <c r="A21" s="74">
        <v>8</v>
      </c>
      <c r="B21" s="74" t="s">
        <v>354</v>
      </c>
    </row>
    <row r="22" spans="1:3" x14ac:dyDescent="0.45">
      <c r="A22" s="74">
        <v>9</v>
      </c>
      <c r="B22" s="74" t="s">
        <v>355</v>
      </c>
    </row>
    <row r="23" spans="1:3" x14ac:dyDescent="0.45">
      <c r="A23" s="74">
        <v>10</v>
      </c>
      <c r="B23" s="74" t="s">
        <v>356</v>
      </c>
    </row>
    <row r="24" spans="1:3" x14ac:dyDescent="0.45">
      <c r="A24" s="74">
        <v>11</v>
      </c>
      <c r="B24" s="74" t="s">
        <v>357</v>
      </c>
    </row>
    <row r="25" spans="1:3" x14ac:dyDescent="0.45">
      <c r="A25" s="74">
        <v>12</v>
      </c>
      <c r="B25" s="74" t="s">
        <v>358</v>
      </c>
    </row>
    <row r="26" spans="1:3" x14ac:dyDescent="0.45">
      <c r="A26" s="74">
        <v>13</v>
      </c>
      <c r="B26" s="74" t="s">
        <v>359</v>
      </c>
    </row>
    <row r="27" spans="1:3" x14ac:dyDescent="0.45">
      <c r="A27" s="74">
        <v>14</v>
      </c>
    </row>
    <row r="30" spans="1:3" x14ac:dyDescent="0.45">
      <c r="A30" s="74" t="s">
        <v>360</v>
      </c>
      <c r="B30" s="77">
        <v>6</v>
      </c>
      <c r="C30" s="78">
        <v>6</v>
      </c>
    </row>
    <row r="31" spans="1:3" x14ac:dyDescent="0.45">
      <c r="A31" s="74">
        <v>1</v>
      </c>
      <c r="B31" s="74" t="s">
        <v>361</v>
      </c>
    </row>
    <row r="32" spans="1:3" ht="16" x14ac:dyDescent="0.6">
      <c r="A32" s="74">
        <v>2</v>
      </c>
      <c r="B32" s="74" t="s">
        <v>362</v>
      </c>
    </row>
    <row r="33" spans="1:3" ht="16" x14ac:dyDescent="0.6">
      <c r="A33" s="74">
        <v>3</v>
      </c>
      <c r="B33" s="74" t="s">
        <v>363</v>
      </c>
    </row>
    <row r="34" spans="1:3" x14ac:dyDescent="0.45">
      <c r="A34" s="74">
        <v>4</v>
      </c>
      <c r="B34" s="74" t="s">
        <v>364</v>
      </c>
    </row>
    <row r="35" spans="1:3" x14ac:dyDescent="0.45">
      <c r="A35" s="74">
        <v>5</v>
      </c>
      <c r="B35" s="74" t="s">
        <v>365</v>
      </c>
    </row>
    <row r="36" spans="1:3" x14ac:dyDescent="0.45">
      <c r="A36" s="74">
        <v>6</v>
      </c>
    </row>
    <row r="39" spans="1:3" x14ac:dyDescent="0.45">
      <c r="A39" s="74" t="s">
        <v>366</v>
      </c>
      <c r="B39" s="77">
        <v>4</v>
      </c>
      <c r="C39" s="78"/>
    </row>
    <row r="40" spans="1:3" ht="16" x14ac:dyDescent="0.6">
      <c r="A40" s="74">
        <v>1</v>
      </c>
      <c r="B40" s="74" t="s">
        <v>367</v>
      </c>
    </row>
    <row r="41" spans="1:3" x14ac:dyDescent="0.45">
      <c r="A41" s="74">
        <v>2</v>
      </c>
      <c r="B41" s="74" t="s">
        <v>368</v>
      </c>
    </row>
    <row r="42" spans="1:3" x14ac:dyDescent="0.45">
      <c r="A42" s="74">
        <v>3</v>
      </c>
      <c r="B42" s="74" t="s">
        <v>369</v>
      </c>
    </row>
    <row r="43" spans="1:3" x14ac:dyDescent="0.45">
      <c r="A43" s="74">
        <v>4</v>
      </c>
    </row>
    <row r="46" spans="1:3" x14ac:dyDescent="0.45">
      <c r="A46" s="76" t="s">
        <v>370</v>
      </c>
      <c r="B46" s="77">
        <v>12</v>
      </c>
      <c r="C46" s="78"/>
    </row>
    <row r="47" spans="1:3" x14ac:dyDescent="0.45">
      <c r="A47" s="74">
        <v>1</v>
      </c>
      <c r="B47" s="74" t="s">
        <v>371</v>
      </c>
    </row>
    <row r="48" spans="1:3" x14ac:dyDescent="0.45">
      <c r="A48" s="74">
        <v>2</v>
      </c>
      <c r="B48" s="74" t="s">
        <v>372</v>
      </c>
    </row>
    <row r="49" spans="1:3" x14ac:dyDescent="0.45">
      <c r="A49" s="74">
        <v>3</v>
      </c>
      <c r="B49" s="74" t="s">
        <v>305</v>
      </c>
    </row>
    <row r="50" spans="1:3" x14ac:dyDescent="0.45">
      <c r="A50" s="74">
        <v>4</v>
      </c>
      <c r="B50" s="74" t="s">
        <v>373</v>
      </c>
    </row>
    <row r="51" spans="1:3" x14ac:dyDescent="0.45">
      <c r="A51" s="74">
        <v>5</v>
      </c>
      <c r="B51" s="74" t="s">
        <v>374</v>
      </c>
    </row>
    <row r="52" spans="1:3" x14ac:dyDescent="0.45">
      <c r="A52" s="74">
        <v>6</v>
      </c>
      <c r="B52" s="74" t="s">
        <v>375</v>
      </c>
    </row>
    <row r="53" spans="1:3" x14ac:dyDescent="0.45">
      <c r="A53" s="74">
        <v>7</v>
      </c>
      <c r="B53" s="74" t="s">
        <v>376</v>
      </c>
    </row>
    <row r="54" spans="1:3" x14ac:dyDescent="0.45">
      <c r="A54" s="74">
        <v>8</v>
      </c>
      <c r="B54" s="74" t="s">
        <v>377</v>
      </c>
    </row>
    <row r="55" spans="1:3" x14ac:dyDescent="0.45">
      <c r="A55" s="74">
        <v>9</v>
      </c>
      <c r="B55" s="74" t="s">
        <v>419</v>
      </c>
    </row>
    <row r="56" spans="1:3" x14ac:dyDescent="0.45">
      <c r="A56" s="74">
        <v>10</v>
      </c>
      <c r="B56" s="74" t="s">
        <v>457</v>
      </c>
    </row>
    <row r="57" spans="1:3" x14ac:dyDescent="0.45">
      <c r="A57" s="74">
        <v>11</v>
      </c>
      <c r="B57" s="74" t="s">
        <v>7</v>
      </c>
    </row>
    <row r="58" spans="1:3" x14ac:dyDescent="0.45">
      <c r="A58" s="74">
        <v>12</v>
      </c>
    </row>
    <row r="61" spans="1:3" x14ac:dyDescent="0.45">
      <c r="A61" s="74" t="s">
        <v>378</v>
      </c>
      <c r="B61" s="77">
        <v>40</v>
      </c>
      <c r="C61" s="78"/>
    </row>
    <row r="62" spans="1:3" x14ac:dyDescent="0.45">
      <c r="A62" s="74">
        <v>1</v>
      </c>
      <c r="B62" s="74" t="s">
        <v>379</v>
      </c>
    </row>
    <row r="63" spans="1:3" x14ac:dyDescent="0.45">
      <c r="A63" s="74">
        <v>2</v>
      </c>
      <c r="B63" s="74" t="s">
        <v>380</v>
      </c>
    </row>
    <row r="64" spans="1:3" x14ac:dyDescent="0.45">
      <c r="A64" s="74">
        <v>3</v>
      </c>
      <c r="B64" s="74" t="s">
        <v>418</v>
      </c>
    </row>
    <row r="65" spans="1:2" x14ac:dyDescent="0.45">
      <c r="A65" s="74">
        <v>4</v>
      </c>
      <c r="B65" s="74" t="s">
        <v>388</v>
      </c>
    </row>
    <row r="66" spans="1:2" x14ac:dyDescent="0.45">
      <c r="A66" s="74">
        <v>5</v>
      </c>
      <c r="B66" s="74" t="s">
        <v>492</v>
      </c>
    </row>
    <row r="67" spans="1:2" x14ac:dyDescent="0.45">
      <c r="A67" s="74">
        <v>6</v>
      </c>
      <c r="B67" s="74" t="s">
        <v>387</v>
      </c>
    </row>
    <row r="68" spans="1:2" x14ac:dyDescent="0.45">
      <c r="A68" s="74">
        <v>7</v>
      </c>
      <c r="B68" s="74" t="s">
        <v>381</v>
      </c>
    </row>
    <row r="69" spans="1:2" x14ac:dyDescent="0.45">
      <c r="A69" s="74">
        <v>8</v>
      </c>
      <c r="B69" s="74" t="s">
        <v>382</v>
      </c>
    </row>
    <row r="70" spans="1:2" x14ac:dyDescent="0.45">
      <c r="A70" s="74">
        <v>9</v>
      </c>
      <c r="B70" s="74" t="s">
        <v>383</v>
      </c>
    </row>
    <row r="71" spans="1:2" x14ac:dyDescent="0.45">
      <c r="A71" s="74">
        <v>10</v>
      </c>
      <c r="B71" s="74" t="s">
        <v>386</v>
      </c>
    </row>
    <row r="72" spans="1:2" s="75" customFormat="1" x14ac:dyDescent="0.45">
      <c r="A72" s="74">
        <v>11</v>
      </c>
      <c r="B72" s="74" t="s">
        <v>384</v>
      </c>
    </row>
    <row r="73" spans="1:2" s="75" customFormat="1" x14ac:dyDescent="0.45">
      <c r="A73" s="74">
        <v>12</v>
      </c>
      <c r="B73" s="74" t="s">
        <v>385</v>
      </c>
    </row>
    <row r="74" spans="1:2" s="75" customFormat="1" x14ac:dyDescent="0.45">
      <c r="A74" s="74">
        <v>13</v>
      </c>
      <c r="B74" s="74" t="s">
        <v>389</v>
      </c>
    </row>
    <row r="75" spans="1:2" s="75" customFormat="1" x14ac:dyDescent="0.45">
      <c r="A75" s="74">
        <v>14</v>
      </c>
      <c r="B75" s="74" t="s">
        <v>391</v>
      </c>
    </row>
    <row r="76" spans="1:2" s="75" customFormat="1" x14ac:dyDescent="0.45">
      <c r="A76" s="74">
        <v>15</v>
      </c>
      <c r="B76" s="74" t="s">
        <v>390</v>
      </c>
    </row>
    <row r="77" spans="1:2" s="75" customFormat="1" x14ac:dyDescent="0.45">
      <c r="A77" s="74">
        <v>16</v>
      </c>
      <c r="B77" s="74" t="s">
        <v>493</v>
      </c>
    </row>
    <row r="78" spans="1:2" s="75" customFormat="1" x14ac:dyDescent="0.45">
      <c r="A78" s="74">
        <v>17</v>
      </c>
      <c r="B78" s="74" t="s">
        <v>494</v>
      </c>
    </row>
    <row r="79" spans="1:2" s="75" customFormat="1" x14ac:dyDescent="0.45">
      <c r="A79" s="74">
        <v>18</v>
      </c>
      <c r="B79" s="74" t="s">
        <v>495</v>
      </c>
    </row>
    <row r="80" spans="1:2" s="75" customFormat="1" x14ac:dyDescent="0.45">
      <c r="A80" s="74">
        <v>19</v>
      </c>
      <c r="B80" s="74" t="s">
        <v>496</v>
      </c>
    </row>
    <row r="81" spans="1:2" s="75" customFormat="1" x14ac:dyDescent="0.45">
      <c r="A81" s="74">
        <v>20</v>
      </c>
      <c r="B81" s="74" t="s">
        <v>497</v>
      </c>
    </row>
    <row r="82" spans="1:2" s="75" customFormat="1" x14ac:dyDescent="0.45">
      <c r="A82" s="74">
        <v>21</v>
      </c>
      <c r="B82" s="74" t="s">
        <v>498</v>
      </c>
    </row>
    <row r="83" spans="1:2" s="75" customFormat="1" x14ac:dyDescent="0.45">
      <c r="A83" s="74">
        <v>22</v>
      </c>
      <c r="B83" s="74" t="s">
        <v>502</v>
      </c>
    </row>
    <row r="84" spans="1:2" s="75" customFormat="1" x14ac:dyDescent="0.45">
      <c r="A84" s="74">
        <v>23</v>
      </c>
      <c r="B84" s="74" t="s">
        <v>499</v>
      </c>
    </row>
    <row r="85" spans="1:2" s="75" customFormat="1" x14ac:dyDescent="0.45">
      <c r="A85" s="74">
        <v>24</v>
      </c>
      <c r="B85" s="74" t="s">
        <v>500</v>
      </c>
    </row>
    <row r="86" spans="1:2" s="75" customFormat="1" x14ac:dyDescent="0.45">
      <c r="A86" s="74">
        <v>25</v>
      </c>
      <c r="B86" s="74" t="s">
        <v>456</v>
      </c>
    </row>
    <row r="87" spans="1:2" s="75" customFormat="1" x14ac:dyDescent="0.45">
      <c r="A87" s="74">
        <v>26</v>
      </c>
      <c r="B87" s="74" t="s">
        <v>395</v>
      </c>
    </row>
    <row r="88" spans="1:2" s="75" customFormat="1" x14ac:dyDescent="0.45">
      <c r="A88" s="74">
        <v>27</v>
      </c>
      <c r="B88" s="74" t="s">
        <v>480</v>
      </c>
    </row>
    <row r="89" spans="1:2" s="75" customFormat="1" x14ac:dyDescent="0.45">
      <c r="A89" s="74">
        <v>28</v>
      </c>
      <c r="B89" s="74" t="s">
        <v>501</v>
      </c>
    </row>
    <row r="90" spans="1:2" s="75" customFormat="1" x14ac:dyDescent="0.45">
      <c r="A90" s="74">
        <v>29</v>
      </c>
      <c r="B90" s="74" t="s">
        <v>503</v>
      </c>
    </row>
    <row r="91" spans="1:2" s="75" customFormat="1" x14ac:dyDescent="0.45">
      <c r="A91" s="74">
        <v>30</v>
      </c>
      <c r="B91" s="74" t="s">
        <v>392</v>
      </c>
    </row>
    <row r="92" spans="1:2" s="75" customFormat="1" x14ac:dyDescent="0.45">
      <c r="A92" s="74">
        <v>31</v>
      </c>
      <c r="B92" s="74" t="s">
        <v>393</v>
      </c>
    </row>
    <row r="93" spans="1:2" s="75" customFormat="1" x14ac:dyDescent="0.45">
      <c r="A93" s="74">
        <v>32</v>
      </c>
      <c r="B93" s="74" t="s">
        <v>504</v>
      </c>
    </row>
    <row r="94" spans="1:2" s="75" customFormat="1" x14ac:dyDescent="0.45">
      <c r="A94" s="74">
        <v>33</v>
      </c>
      <c r="B94" s="74" t="s">
        <v>505</v>
      </c>
    </row>
    <row r="95" spans="1:2" s="75" customFormat="1" x14ac:dyDescent="0.45">
      <c r="A95" s="74">
        <v>34</v>
      </c>
      <c r="B95" s="74" t="s">
        <v>394</v>
      </c>
    </row>
    <row r="96" spans="1:2" s="75" customFormat="1" x14ac:dyDescent="0.45">
      <c r="A96" s="74">
        <v>35</v>
      </c>
      <c r="B96" s="74" t="s">
        <v>506</v>
      </c>
    </row>
    <row r="97" spans="1:2" s="75" customFormat="1" x14ac:dyDescent="0.45">
      <c r="A97" s="74">
        <v>36</v>
      </c>
      <c r="B97" s="74" t="s">
        <v>507</v>
      </c>
    </row>
    <row r="98" spans="1:2" s="75" customFormat="1" x14ac:dyDescent="0.45">
      <c r="A98" s="74">
        <v>37</v>
      </c>
      <c r="B98" s="74" t="s">
        <v>508</v>
      </c>
    </row>
    <row r="99" spans="1:2" s="75" customFormat="1" x14ac:dyDescent="0.45">
      <c r="A99" s="74">
        <v>38</v>
      </c>
      <c r="B99" s="74" t="s">
        <v>556</v>
      </c>
    </row>
    <row r="100" spans="1:2" s="75" customFormat="1" x14ac:dyDescent="0.45">
      <c r="A100" s="74">
        <v>39</v>
      </c>
      <c r="B100" s="74" t="s">
        <v>7</v>
      </c>
    </row>
    <row r="101" spans="1:2" x14ac:dyDescent="0.45">
      <c r="A101" s="74">
        <v>40</v>
      </c>
    </row>
  </sheetData>
  <pageMargins left="0.78740157499999996" right="0.78740157499999996" top="0.984251969" bottom="0.984251969" header="0.4921259845" footer="0.4921259845"/>
  <pageSetup paperSize="9"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27"/>
  <sheetViews>
    <sheetView workbookViewId="0">
      <selection activeCell="A2" sqref="A2:G2"/>
    </sheetView>
  </sheetViews>
  <sheetFormatPr baseColWidth="10" defaultColWidth="11.41015625" defaultRowHeight="15.35" x14ac:dyDescent="0.5"/>
  <cols>
    <col min="1" max="1" width="13.1171875" style="16" customWidth="1"/>
    <col min="2" max="2" width="55.1171875" style="16" customWidth="1"/>
    <col min="3" max="16384" width="11.41015625" style="16"/>
  </cols>
  <sheetData>
    <row r="1" spans="1:3" ht="15.7" thickBot="1" x14ac:dyDescent="0.55000000000000004">
      <c r="A1" s="16" t="s">
        <v>421</v>
      </c>
      <c r="B1" s="16">
        <v>25</v>
      </c>
      <c r="C1" s="16">
        <f>MAX($A$3:$A$27)-1</f>
        <v>24</v>
      </c>
    </row>
    <row r="2" spans="1:3" ht="15.7" thickTop="1" x14ac:dyDescent="0.5">
      <c r="A2" s="21" t="s">
        <v>34</v>
      </c>
      <c r="B2" s="21" t="s">
        <v>35</v>
      </c>
    </row>
    <row r="3" spans="1:3" x14ac:dyDescent="0.5">
      <c r="A3" s="20">
        <v>1</v>
      </c>
      <c r="B3" s="28" t="s">
        <v>425</v>
      </c>
      <c r="C3" s="16" t="s">
        <v>38</v>
      </c>
    </row>
    <row r="4" spans="1:3" x14ac:dyDescent="0.5">
      <c r="A4" s="20">
        <v>2</v>
      </c>
      <c r="B4" s="28" t="s">
        <v>426</v>
      </c>
    </row>
    <row r="5" spans="1:3" x14ac:dyDescent="0.5">
      <c r="A5" s="20">
        <v>3</v>
      </c>
      <c r="B5" s="28" t="s">
        <v>427</v>
      </c>
    </row>
    <row r="6" spans="1:3" x14ac:dyDescent="0.5">
      <c r="A6" s="20">
        <v>4</v>
      </c>
      <c r="B6" s="28" t="s">
        <v>428</v>
      </c>
    </row>
    <row r="7" spans="1:3" x14ac:dyDescent="0.5">
      <c r="A7" s="20">
        <v>5</v>
      </c>
      <c r="B7" s="28" t="s">
        <v>429</v>
      </c>
    </row>
    <row r="8" spans="1:3" x14ac:dyDescent="0.5">
      <c r="A8" s="20">
        <v>6</v>
      </c>
      <c r="B8" s="28" t="s">
        <v>430</v>
      </c>
    </row>
    <row r="9" spans="1:3" x14ac:dyDescent="0.5">
      <c r="A9" s="20">
        <v>7</v>
      </c>
      <c r="B9" s="28" t="s">
        <v>431</v>
      </c>
    </row>
    <row r="10" spans="1:3" ht="25.35" x14ac:dyDescent="0.5">
      <c r="A10" s="20">
        <v>8</v>
      </c>
      <c r="B10" s="47" t="s">
        <v>432</v>
      </c>
    </row>
    <row r="11" spans="1:3" x14ac:dyDescent="0.5">
      <c r="A11" s="20">
        <v>9</v>
      </c>
      <c r="B11" s="47" t="s">
        <v>434</v>
      </c>
    </row>
    <row r="12" spans="1:3" x14ac:dyDescent="0.5">
      <c r="A12" s="20">
        <v>10</v>
      </c>
      <c r="B12" s="28" t="s">
        <v>433</v>
      </c>
    </row>
    <row r="13" spans="1:3" x14ac:dyDescent="0.5">
      <c r="A13" s="20">
        <v>11</v>
      </c>
      <c r="B13" s="28" t="s">
        <v>435</v>
      </c>
    </row>
    <row r="14" spans="1:3" x14ac:dyDescent="0.5">
      <c r="A14" s="20">
        <v>12</v>
      </c>
      <c r="B14" s="28" t="s">
        <v>436</v>
      </c>
    </row>
    <row r="15" spans="1:3" x14ac:dyDescent="0.5">
      <c r="A15" s="20">
        <v>13</v>
      </c>
      <c r="B15" s="28" t="s">
        <v>458</v>
      </c>
    </row>
    <row r="16" spans="1:3" x14ac:dyDescent="0.5">
      <c r="A16" s="20">
        <v>14</v>
      </c>
      <c r="B16" s="28" t="s">
        <v>470</v>
      </c>
    </row>
    <row r="17" spans="1:3" x14ac:dyDescent="0.5">
      <c r="A17" s="20">
        <v>15</v>
      </c>
      <c r="B17" s="28" t="s">
        <v>471</v>
      </c>
    </row>
    <row r="18" spans="1:3" x14ac:dyDescent="0.5">
      <c r="A18" s="20">
        <v>16</v>
      </c>
      <c r="B18" s="28" t="s">
        <v>518</v>
      </c>
    </row>
    <row r="19" spans="1:3" x14ac:dyDescent="0.5">
      <c r="A19" s="20">
        <v>17</v>
      </c>
      <c r="B19" s="28" t="s">
        <v>519</v>
      </c>
    </row>
    <row r="20" spans="1:3" ht="25.35" x14ac:dyDescent="0.5">
      <c r="A20" s="20">
        <v>18</v>
      </c>
      <c r="B20" s="28" t="s">
        <v>520</v>
      </c>
    </row>
    <row r="21" spans="1:3" x14ac:dyDescent="0.5">
      <c r="A21" s="20">
        <v>19</v>
      </c>
      <c r="B21" s="28" t="s">
        <v>521</v>
      </c>
    </row>
    <row r="22" spans="1:3" x14ac:dyDescent="0.5">
      <c r="A22" s="20">
        <v>20</v>
      </c>
      <c r="B22" s="28" t="s">
        <v>529</v>
      </c>
    </row>
    <row r="23" spans="1:3" x14ac:dyDescent="0.5">
      <c r="A23" s="20">
        <v>21</v>
      </c>
      <c r="B23" s="28" t="s">
        <v>530</v>
      </c>
    </row>
    <row r="24" spans="1:3" x14ac:dyDescent="0.5">
      <c r="A24" s="20">
        <v>22</v>
      </c>
      <c r="B24" s="28" t="s">
        <v>531</v>
      </c>
    </row>
    <row r="25" spans="1:3" x14ac:dyDescent="0.5">
      <c r="A25" s="20">
        <v>23</v>
      </c>
      <c r="B25" s="28" t="s">
        <v>551</v>
      </c>
    </row>
    <row r="26" spans="1:3" x14ac:dyDescent="0.5">
      <c r="A26" s="20">
        <v>24</v>
      </c>
      <c r="B26" s="28" t="s">
        <v>423</v>
      </c>
    </row>
    <row r="27" spans="1:3" x14ac:dyDescent="0.5">
      <c r="A27" s="20">
        <v>25</v>
      </c>
      <c r="B27" s="28"/>
      <c r="C27" s="15"/>
    </row>
  </sheetData>
  <pageMargins left="0.78740157499999996" right="0.78740157499999996" top="0.984251969" bottom="0.984251969" header="0.4921259845" footer="0.4921259845"/>
  <pageSetup paperSize="9" orientation="portrait"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31"/>
  <sheetViews>
    <sheetView workbookViewId="0">
      <selection activeCell="A2" sqref="A2:G2"/>
    </sheetView>
  </sheetViews>
  <sheetFormatPr baseColWidth="10" defaultColWidth="11.41015625" defaultRowHeight="15.35" x14ac:dyDescent="0.5"/>
  <cols>
    <col min="1" max="1" width="24.41015625" style="15" customWidth="1"/>
    <col min="2" max="2" width="55.1171875" style="16" customWidth="1"/>
    <col min="3" max="16384" width="11.41015625" style="15"/>
  </cols>
  <sheetData>
    <row r="1" spans="1:3" ht="15.7" thickBot="1" x14ac:dyDescent="0.55000000000000004">
      <c r="A1" s="25" t="str">
        <f>Ergebnisse!A21</f>
        <v>Trockenmasse</v>
      </c>
      <c r="B1" s="24">
        <v>29</v>
      </c>
      <c r="C1" s="15">
        <f>MAX($A$3:$A$31)-1</f>
        <v>28</v>
      </c>
    </row>
    <row r="2" spans="1:3" ht="15.7" thickTop="1" x14ac:dyDescent="0.45">
      <c r="A2" s="30"/>
      <c r="B2" s="21" t="s">
        <v>35</v>
      </c>
      <c r="C2" s="15" t="s">
        <v>37</v>
      </c>
    </row>
    <row r="3" spans="1:3" x14ac:dyDescent="0.5">
      <c r="A3" s="20">
        <v>1</v>
      </c>
      <c r="B3" s="28" t="s">
        <v>114</v>
      </c>
      <c r="C3" s="16"/>
    </row>
    <row r="4" spans="1:3" x14ac:dyDescent="0.5">
      <c r="A4" s="20">
        <v>2</v>
      </c>
      <c r="B4" s="28" t="s">
        <v>115</v>
      </c>
      <c r="C4" s="16" t="s">
        <v>38</v>
      </c>
    </row>
    <row r="5" spans="1:3" x14ac:dyDescent="0.5">
      <c r="A5" s="20">
        <v>3</v>
      </c>
      <c r="B5" s="28" t="s">
        <v>116</v>
      </c>
      <c r="C5" s="32"/>
    </row>
    <row r="6" spans="1:3" x14ac:dyDescent="0.5">
      <c r="A6" s="20">
        <v>4</v>
      </c>
      <c r="B6" s="28" t="s">
        <v>117</v>
      </c>
      <c r="C6" s="32"/>
    </row>
    <row r="7" spans="1:3" x14ac:dyDescent="0.5">
      <c r="A7" s="20">
        <v>5</v>
      </c>
      <c r="B7" s="28" t="s">
        <v>247</v>
      </c>
      <c r="C7" s="32"/>
    </row>
    <row r="8" spans="1:3" x14ac:dyDescent="0.5">
      <c r="A8" s="20">
        <v>6</v>
      </c>
      <c r="B8" s="28" t="s">
        <v>269</v>
      </c>
      <c r="C8" s="32" t="s">
        <v>38</v>
      </c>
    </row>
    <row r="9" spans="1:3" x14ac:dyDescent="0.5">
      <c r="A9" s="20">
        <v>7</v>
      </c>
      <c r="B9" s="28" t="s">
        <v>118</v>
      </c>
      <c r="C9" s="32"/>
    </row>
    <row r="10" spans="1:3" x14ac:dyDescent="0.5">
      <c r="A10" s="20">
        <v>8</v>
      </c>
      <c r="B10" s="28" t="s">
        <v>120</v>
      </c>
      <c r="C10" s="32" t="s">
        <v>38</v>
      </c>
    </row>
    <row r="11" spans="1:3" x14ac:dyDescent="0.5">
      <c r="A11" s="20">
        <v>9</v>
      </c>
      <c r="B11" s="28" t="s">
        <v>65</v>
      </c>
      <c r="C11" s="32"/>
    </row>
    <row r="12" spans="1:3" x14ac:dyDescent="0.5">
      <c r="A12" s="20">
        <v>10</v>
      </c>
      <c r="B12" s="28" t="s">
        <v>64</v>
      </c>
      <c r="C12" s="32" t="s">
        <v>38</v>
      </c>
    </row>
    <row r="13" spans="1:3" x14ac:dyDescent="0.5">
      <c r="A13" s="20">
        <v>11</v>
      </c>
      <c r="B13" s="28" t="s">
        <v>451</v>
      </c>
      <c r="C13" s="32"/>
    </row>
    <row r="14" spans="1:3" x14ac:dyDescent="0.5">
      <c r="A14" s="20">
        <v>12</v>
      </c>
      <c r="B14" s="28" t="s">
        <v>452</v>
      </c>
      <c r="C14" s="32" t="s">
        <v>38</v>
      </c>
    </row>
    <row r="15" spans="1:3" ht="14" x14ac:dyDescent="0.45">
      <c r="A15" s="20">
        <v>13</v>
      </c>
      <c r="B15" s="28" t="s">
        <v>412</v>
      </c>
    </row>
    <row r="16" spans="1:3" ht="14" x14ac:dyDescent="0.45">
      <c r="A16" s="20">
        <v>14</v>
      </c>
      <c r="B16" s="28" t="s">
        <v>509</v>
      </c>
      <c r="C16" s="15" t="s">
        <v>38</v>
      </c>
    </row>
    <row r="17" spans="1:3" ht="14" x14ac:dyDescent="0.45">
      <c r="A17" s="20">
        <v>15</v>
      </c>
      <c r="B17" s="28" t="s">
        <v>119</v>
      </c>
    </row>
    <row r="18" spans="1:3" ht="14" x14ac:dyDescent="0.45">
      <c r="A18" s="20">
        <v>16</v>
      </c>
      <c r="B18" s="28" t="s">
        <v>171</v>
      </c>
    </row>
    <row r="19" spans="1:3" ht="14" x14ac:dyDescent="0.45">
      <c r="A19" s="20">
        <v>17</v>
      </c>
      <c r="B19" s="28" t="s">
        <v>172</v>
      </c>
    </row>
    <row r="20" spans="1:3" ht="14" x14ac:dyDescent="0.45">
      <c r="A20" s="20">
        <v>18</v>
      </c>
      <c r="B20" s="28" t="s">
        <v>196</v>
      </c>
    </row>
    <row r="21" spans="1:3" ht="14" x14ac:dyDescent="0.45">
      <c r="A21" s="20">
        <v>19</v>
      </c>
      <c r="B21" s="28" t="s">
        <v>197</v>
      </c>
    </row>
    <row r="22" spans="1:3" ht="14" x14ac:dyDescent="0.45">
      <c r="A22" s="20">
        <v>20</v>
      </c>
      <c r="B22" s="28" t="s">
        <v>227</v>
      </c>
    </row>
    <row r="23" spans="1:3" ht="14" x14ac:dyDescent="0.45">
      <c r="A23" s="20">
        <v>21</v>
      </c>
      <c r="B23" s="28" t="s">
        <v>248</v>
      </c>
    </row>
    <row r="24" spans="1:3" ht="14" x14ac:dyDescent="0.45">
      <c r="A24" s="20">
        <v>22</v>
      </c>
      <c r="B24" s="28" t="s">
        <v>281</v>
      </c>
    </row>
    <row r="25" spans="1:3" ht="14" x14ac:dyDescent="0.45">
      <c r="A25" s="20">
        <v>23</v>
      </c>
      <c r="B25" s="28" t="s">
        <v>282</v>
      </c>
    </row>
    <row r="26" spans="1:3" ht="14" x14ac:dyDescent="0.45">
      <c r="A26" s="20">
        <v>24</v>
      </c>
      <c r="B26" s="28" t="s">
        <v>316</v>
      </c>
    </row>
    <row r="27" spans="1:3" ht="14" x14ac:dyDescent="0.45">
      <c r="A27" s="20">
        <v>25</v>
      </c>
      <c r="B27" s="28" t="s">
        <v>413</v>
      </c>
    </row>
    <row r="28" spans="1:3" ht="14" x14ac:dyDescent="0.45">
      <c r="A28" s="20">
        <v>26</v>
      </c>
      <c r="B28" s="28" t="s">
        <v>437</v>
      </c>
    </row>
    <row r="29" spans="1:3" ht="14" x14ac:dyDescent="0.45">
      <c r="A29" s="20">
        <v>27</v>
      </c>
      <c r="B29" s="28" t="s">
        <v>539</v>
      </c>
    </row>
    <row r="30" spans="1:3" ht="14" x14ac:dyDescent="0.45">
      <c r="A30" s="20">
        <v>28</v>
      </c>
      <c r="B30" s="28" t="s">
        <v>7</v>
      </c>
      <c r="C30" s="31"/>
    </row>
    <row r="31" spans="1:3" x14ac:dyDescent="0.45">
      <c r="A31" s="20">
        <v>29</v>
      </c>
      <c r="B31" s="1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45"/>
  <sheetViews>
    <sheetView workbookViewId="0">
      <selection activeCell="A2" sqref="A2:G2"/>
    </sheetView>
  </sheetViews>
  <sheetFormatPr baseColWidth="10" defaultColWidth="11.41015625" defaultRowHeight="15.35" x14ac:dyDescent="0.5"/>
  <cols>
    <col min="1" max="1" width="13.1171875" style="16" customWidth="1"/>
    <col min="2" max="2" width="55.1171875" style="15" customWidth="1"/>
    <col min="3" max="16384" width="11.41015625" style="16"/>
  </cols>
  <sheetData>
    <row r="1" spans="1:3" ht="15.7" thickBot="1" x14ac:dyDescent="0.55000000000000004">
      <c r="A1" s="22" t="str">
        <f>Ergebnisse!A22</f>
        <v>Asche</v>
      </c>
      <c r="B1" s="24">
        <v>23</v>
      </c>
      <c r="C1" s="16">
        <f>MAX($A$3:$A$25)-1</f>
        <v>22</v>
      </c>
    </row>
    <row r="2" spans="1:3" ht="15.7" thickTop="1" x14ac:dyDescent="0.5">
      <c r="A2" s="21" t="s">
        <v>34</v>
      </c>
      <c r="B2" s="21" t="s">
        <v>35</v>
      </c>
      <c r="C2" s="16" t="s">
        <v>36</v>
      </c>
    </row>
    <row r="3" spans="1:3" x14ac:dyDescent="0.5">
      <c r="A3" s="20">
        <v>1</v>
      </c>
      <c r="B3" s="28" t="s">
        <v>198</v>
      </c>
    </row>
    <row r="4" spans="1:3" x14ac:dyDescent="0.5">
      <c r="A4" s="20">
        <v>2</v>
      </c>
      <c r="B4" s="28" t="s">
        <v>199</v>
      </c>
      <c r="C4" s="16" t="s">
        <v>38</v>
      </c>
    </row>
    <row r="5" spans="1:3" ht="25.35" x14ac:dyDescent="0.5">
      <c r="A5" s="20">
        <v>3</v>
      </c>
      <c r="B5" s="28" t="s">
        <v>246</v>
      </c>
      <c r="C5" s="32"/>
    </row>
    <row r="6" spans="1:3" x14ac:dyDescent="0.5">
      <c r="A6" s="20">
        <v>4</v>
      </c>
      <c r="B6" s="28" t="s">
        <v>438</v>
      </c>
      <c r="C6" s="32"/>
    </row>
    <row r="7" spans="1:3" x14ac:dyDescent="0.5">
      <c r="A7" s="20">
        <v>5</v>
      </c>
      <c r="B7" s="28" t="s">
        <v>439</v>
      </c>
      <c r="C7" s="32" t="s">
        <v>38</v>
      </c>
    </row>
    <row r="8" spans="1:3" x14ac:dyDescent="0.5">
      <c r="A8" s="20">
        <v>6</v>
      </c>
      <c r="B8" s="28" t="s">
        <v>170</v>
      </c>
      <c r="C8" s="32"/>
    </row>
    <row r="9" spans="1:3" x14ac:dyDescent="0.5">
      <c r="A9" s="20">
        <v>7</v>
      </c>
      <c r="B9" s="28" t="s">
        <v>178</v>
      </c>
      <c r="C9" s="32" t="s">
        <v>38</v>
      </c>
    </row>
    <row r="10" spans="1:3" x14ac:dyDescent="0.5">
      <c r="A10" s="20">
        <v>8</v>
      </c>
      <c r="B10" s="28" t="s">
        <v>92</v>
      </c>
      <c r="C10" s="32"/>
    </row>
    <row r="11" spans="1:3" x14ac:dyDescent="0.5">
      <c r="A11" s="20">
        <v>9</v>
      </c>
      <c r="B11" s="28" t="s">
        <v>80</v>
      </c>
      <c r="C11" s="32" t="s">
        <v>38</v>
      </c>
    </row>
    <row r="12" spans="1:3" x14ac:dyDescent="0.5">
      <c r="A12" s="20">
        <v>10</v>
      </c>
      <c r="B12" s="28" t="s">
        <v>93</v>
      </c>
      <c r="C12" s="32"/>
    </row>
    <row r="13" spans="1:3" x14ac:dyDescent="0.5">
      <c r="A13" s="20">
        <v>11</v>
      </c>
      <c r="B13" s="28" t="s">
        <v>81</v>
      </c>
      <c r="C13" s="32" t="s">
        <v>38</v>
      </c>
    </row>
    <row r="14" spans="1:3" x14ac:dyDescent="0.5">
      <c r="A14" s="20">
        <v>12</v>
      </c>
      <c r="B14" s="28" t="s">
        <v>121</v>
      </c>
      <c r="C14" s="32"/>
    </row>
    <row r="15" spans="1:3" x14ac:dyDescent="0.5">
      <c r="A15" s="20">
        <v>13</v>
      </c>
      <c r="B15" s="28" t="s">
        <v>169</v>
      </c>
      <c r="C15" s="32"/>
    </row>
    <row r="16" spans="1:3" x14ac:dyDescent="0.5">
      <c r="A16" s="20">
        <v>14</v>
      </c>
      <c r="B16" s="28" t="s">
        <v>173</v>
      </c>
      <c r="C16" s="32"/>
    </row>
    <row r="17" spans="1:3" ht="25.35" x14ac:dyDescent="0.5">
      <c r="A17" s="20">
        <v>15</v>
      </c>
      <c r="B17" s="28" t="s">
        <v>233</v>
      </c>
      <c r="C17" s="32"/>
    </row>
    <row r="18" spans="1:3" x14ac:dyDescent="0.5">
      <c r="A18" s="20">
        <v>16</v>
      </c>
      <c r="B18" s="28" t="s">
        <v>228</v>
      </c>
      <c r="C18" s="32"/>
    </row>
    <row r="19" spans="1:3" x14ac:dyDescent="0.5">
      <c r="A19" s="20">
        <v>17</v>
      </c>
      <c r="B19" s="28" t="s">
        <v>281</v>
      </c>
      <c r="C19" s="32"/>
    </row>
    <row r="20" spans="1:3" x14ac:dyDescent="0.5">
      <c r="A20" s="20">
        <v>18</v>
      </c>
      <c r="B20" s="28" t="s">
        <v>315</v>
      </c>
      <c r="C20" s="32"/>
    </row>
    <row r="21" spans="1:3" x14ac:dyDescent="0.5">
      <c r="A21" s="20">
        <v>19</v>
      </c>
      <c r="B21" s="28" t="s">
        <v>413</v>
      </c>
      <c r="C21" s="32"/>
    </row>
    <row r="22" spans="1:3" x14ac:dyDescent="0.5">
      <c r="A22" s="20">
        <v>20</v>
      </c>
      <c r="B22" s="28" t="s">
        <v>517</v>
      </c>
      <c r="C22" s="32"/>
    </row>
    <row r="23" spans="1:3" x14ac:dyDescent="0.5">
      <c r="A23" s="20">
        <v>21</v>
      </c>
      <c r="B23" s="28" t="s">
        <v>540</v>
      </c>
      <c r="C23" s="32"/>
    </row>
    <row r="24" spans="1:3" x14ac:dyDescent="0.5">
      <c r="A24" s="20">
        <v>22</v>
      </c>
      <c r="B24" s="28" t="s">
        <v>60</v>
      </c>
      <c r="C24" s="32"/>
    </row>
    <row r="25" spans="1:3" x14ac:dyDescent="0.5">
      <c r="A25" s="20">
        <v>23</v>
      </c>
      <c r="B25" s="28"/>
      <c r="C25" s="15"/>
    </row>
    <row r="33" spans="1:3" x14ac:dyDescent="0.5">
      <c r="A33" s="15" t="s">
        <v>82</v>
      </c>
      <c r="B33" s="15">
        <v>12</v>
      </c>
      <c r="C33" s="15">
        <f>MAX($A$34:$A$45)-1</f>
        <v>11</v>
      </c>
    </row>
    <row r="34" spans="1:3" x14ac:dyDescent="0.5">
      <c r="A34" s="15">
        <v>1</v>
      </c>
      <c r="B34" s="15" t="s">
        <v>83</v>
      </c>
      <c r="C34" s="15"/>
    </row>
    <row r="35" spans="1:3" x14ac:dyDescent="0.5">
      <c r="A35" s="15">
        <v>2</v>
      </c>
      <c r="B35" s="15" t="s">
        <v>84</v>
      </c>
      <c r="C35" s="15"/>
    </row>
    <row r="36" spans="1:3" x14ac:dyDescent="0.5">
      <c r="A36" s="15">
        <v>3</v>
      </c>
      <c r="B36" s="15" t="s">
        <v>85</v>
      </c>
      <c r="C36" s="15"/>
    </row>
    <row r="37" spans="1:3" x14ac:dyDescent="0.5">
      <c r="A37" s="15">
        <v>4</v>
      </c>
      <c r="B37" s="15" t="s">
        <v>86</v>
      </c>
      <c r="C37" s="15"/>
    </row>
    <row r="38" spans="1:3" x14ac:dyDescent="0.5">
      <c r="A38" s="15">
        <v>5</v>
      </c>
      <c r="B38" s="15" t="s">
        <v>87</v>
      </c>
      <c r="C38" s="15"/>
    </row>
    <row r="39" spans="1:3" x14ac:dyDescent="0.5">
      <c r="A39" s="15">
        <v>6</v>
      </c>
      <c r="B39" s="15" t="s">
        <v>88</v>
      </c>
      <c r="C39" s="15"/>
    </row>
    <row r="40" spans="1:3" x14ac:dyDescent="0.5">
      <c r="A40" s="15">
        <v>7</v>
      </c>
      <c r="B40" s="15" t="s">
        <v>89</v>
      </c>
      <c r="C40" s="15"/>
    </row>
    <row r="41" spans="1:3" x14ac:dyDescent="0.5">
      <c r="A41" s="15">
        <v>8</v>
      </c>
      <c r="B41" s="15" t="s">
        <v>90</v>
      </c>
      <c r="C41" s="15"/>
    </row>
    <row r="42" spans="1:3" x14ac:dyDescent="0.5">
      <c r="A42" s="15">
        <v>9</v>
      </c>
      <c r="B42" s="15" t="s">
        <v>91</v>
      </c>
      <c r="C42" s="15"/>
    </row>
    <row r="43" spans="1:3" x14ac:dyDescent="0.5">
      <c r="A43" s="15">
        <v>10</v>
      </c>
      <c r="B43" s="15" t="s">
        <v>180</v>
      </c>
      <c r="C43" s="15"/>
    </row>
    <row r="44" spans="1:3" x14ac:dyDescent="0.5">
      <c r="A44" s="15">
        <v>11</v>
      </c>
      <c r="B44" s="15" t="s">
        <v>179</v>
      </c>
      <c r="C44" s="15"/>
    </row>
    <row r="45" spans="1:3" x14ac:dyDescent="0.5">
      <c r="A45" s="15">
        <v>12</v>
      </c>
      <c r="C45"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C21"/>
  <sheetViews>
    <sheetView workbookViewId="0">
      <selection activeCell="A2" sqref="A2:G2"/>
    </sheetView>
  </sheetViews>
  <sheetFormatPr baseColWidth="10" defaultColWidth="11.41015625" defaultRowHeight="15.35" x14ac:dyDescent="0.5"/>
  <cols>
    <col min="1" max="1" width="16.64453125" style="16" customWidth="1"/>
    <col min="2" max="2" width="64.41015625" style="16" customWidth="1"/>
    <col min="3" max="3" width="6.87890625" style="16" bestFit="1" customWidth="1"/>
    <col min="4" max="16384" width="11.41015625" style="16"/>
  </cols>
  <sheetData>
    <row r="1" spans="1:3" ht="31" thickBot="1" x14ac:dyDescent="0.55000000000000004">
      <c r="A1" s="22" t="str">
        <f>Ergebnisse!A23</f>
        <v>Rohprotein (N * 6,25)</v>
      </c>
      <c r="B1" s="24">
        <v>19</v>
      </c>
      <c r="C1" s="16">
        <f>MAX($A$3:$A$21)-1</f>
        <v>18</v>
      </c>
    </row>
    <row r="2" spans="1:3" ht="15.7" thickTop="1" x14ac:dyDescent="0.5">
      <c r="A2" s="21" t="s">
        <v>34</v>
      </c>
      <c r="B2" s="21" t="s">
        <v>35</v>
      </c>
      <c r="C2" s="16" t="s">
        <v>36</v>
      </c>
    </row>
    <row r="3" spans="1:3" x14ac:dyDescent="0.5">
      <c r="A3" s="20">
        <v>1</v>
      </c>
      <c r="B3" s="28" t="s">
        <v>66</v>
      </c>
    </row>
    <row r="4" spans="1:3" x14ac:dyDescent="0.5">
      <c r="A4" s="20">
        <v>2</v>
      </c>
      <c r="B4" s="28" t="s">
        <v>67</v>
      </c>
      <c r="C4" s="16" t="s">
        <v>38</v>
      </c>
    </row>
    <row r="5" spans="1:3" x14ac:dyDescent="0.5">
      <c r="A5" s="20">
        <v>3</v>
      </c>
      <c r="B5" s="28" t="s">
        <v>68</v>
      </c>
      <c r="C5" s="32"/>
    </row>
    <row r="6" spans="1:3" x14ac:dyDescent="0.5">
      <c r="A6" s="20">
        <v>4</v>
      </c>
      <c r="B6" s="28" t="s">
        <v>69</v>
      </c>
      <c r="C6" s="32"/>
    </row>
    <row r="7" spans="1:3" x14ac:dyDescent="0.5">
      <c r="A7" s="20">
        <v>5</v>
      </c>
      <c r="B7" s="28" t="s">
        <v>283</v>
      </c>
      <c r="C7" s="32"/>
    </row>
    <row r="8" spans="1:3" x14ac:dyDescent="0.5">
      <c r="A8" s="20">
        <v>6</v>
      </c>
      <c r="B8" s="28" t="s">
        <v>284</v>
      </c>
      <c r="C8" s="32" t="s">
        <v>38</v>
      </c>
    </row>
    <row r="9" spans="1:3" x14ac:dyDescent="0.5">
      <c r="A9" s="20">
        <v>7</v>
      </c>
      <c r="B9" s="28" t="s">
        <v>71</v>
      </c>
      <c r="C9" s="32"/>
    </row>
    <row r="10" spans="1:3" x14ac:dyDescent="0.5">
      <c r="A10" s="20">
        <v>8</v>
      </c>
      <c r="B10" s="28" t="s">
        <v>70</v>
      </c>
      <c r="C10" s="32" t="s">
        <v>38</v>
      </c>
    </row>
    <row r="11" spans="1:3" x14ac:dyDescent="0.5">
      <c r="A11" s="20">
        <v>9</v>
      </c>
      <c r="B11" s="28" t="s">
        <v>122</v>
      </c>
      <c r="C11" s="32"/>
    </row>
    <row r="12" spans="1:3" x14ac:dyDescent="0.5">
      <c r="A12" s="20">
        <v>10</v>
      </c>
      <c r="B12" s="28" t="s">
        <v>168</v>
      </c>
      <c r="C12" s="32"/>
    </row>
    <row r="13" spans="1:3" x14ac:dyDescent="0.5">
      <c r="A13" s="20">
        <v>11</v>
      </c>
      <c r="B13" s="28" t="s">
        <v>174</v>
      </c>
      <c r="C13" s="32"/>
    </row>
    <row r="14" spans="1:3" x14ac:dyDescent="0.5">
      <c r="A14" s="20">
        <v>12</v>
      </c>
      <c r="B14" s="28" t="s">
        <v>200</v>
      </c>
      <c r="C14" s="32"/>
    </row>
    <row r="15" spans="1:3" x14ac:dyDescent="0.5">
      <c r="A15" s="20">
        <v>13</v>
      </c>
      <c r="B15" s="28" t="s">
        <v>245</v>
      </c>
      <c r="C15" s="32"/>
    </row>
    <row r="16" spans="1:3" x14ac:dyDescent="0.5">
      <c r="A16" s="20">
        <v>14</v>
      </c>
      <c r="B16" s="28" t="s">
        <v>285</v>
      </c>
      <c r="C16" s="32"/>
    </row>
    <row r="17" spans="1:3" x14ac:dyDescent="0.5">
      <c r="A17" s="20">
        <v>15</v>
      </c>
      <c r="B17" s="28" t="s">
        <v>413</v>
      </c>
      <c r="C17" s="32"/>
    </row>
    <row r="18" spans="1:3" x14ac:dyDescent="0.5">
      <c r="A18" s="20">
        <v>16</v>
      </c>
      <c r="B18" s="28" t="s">
        <v>534</v>
      </c>
      <c r="C18" s="32"/>
    </row>
    <row r="19" spans="1:3" x14ac:dyDescent="0.5">
      <c r="A19" s="20">
        <v>17</v>
      </c>
      <c r="B19" s="28" t="s">
        <v>533</v>
      </c>
      <c r="C19" s="32"/>
    </row>
    <row r="20" spans="1:3" x14ac:dyDescent="0.5">
      <c r="A20" s="20">
        <v>18</v>
      </c>
      <c r="B20" s="28" t="s">
        <v>60</v>
      </c>
      <c r="C20" s="32"/>
    </row>
    <row r="21" spans="1:3" x14ac:dyDescent="0.5">
      <c r="A21" s="20">
        <v>19</v>
      </c>
      <c r="B21" s="18"/>
      <c r="C21"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29"/>
  <sheetViews>
    <sheetView workbookViewId="0">
      <selection activeCell="A2" sqref="A2:G2"/>
    </sheetView>
  </sheetViews>
  <sheetFormatPr baseColWidth="10" defaultColWidth="11.41015625" defaultRowHeight="15.35" x14ac:dyDescent="0.5"/>
  <cols>
    <col min="1" max="1" width="13.1171875" style="16" customWidth="1"/>
    <col min="2" max="2" width="55.1171875" style="16" customWidth="1"/>
    <col min="3" max="16384" width="11.41015625" style="16"/>
  </cols>
  <sheetData>
    <row r="1" spans="1:3" ht="15.7" thickBot="1" x14ac:dyDescent="0.55000000000000004">
      <c r="A1" s="16" t="str">
        <f>Ergebnisse!A24</f>
        <v>Fett</v>
      </c>
      <c r="B1" s="16">
        <v>27</v>
      </c>
      <c r="C1" s="16">
        <f>MAX($A$3:$A$29)-1</f>
        <v>26</v>
      </c>
    </row>
    <row r="2" spans="1:3" ht="15.7" thickTop="1" x14ac:dyDescent="0.5">
      <c r="A2" s="21" t="s">
        <v>34</v>
      </c>
      <c r="B2" s="21" t="s">
        <v>35</v>
      </c>
    </row>
    <row r="3" spans="1:3" x14ac:dyDescent="0.5">
      <c r="A3" s="20">
        <v>1</v>
      </c>
      <c r="B3" s="28" t="s">
        <v>72</v>
      </c>
    </row>
    <row r="4" spans="1:3" x14ac:dyDescent="0.5">
      <c r="A4" s="20">
        <v>2</v>
      </c>
      <c r="B4" s="28" t="s">
        <v>73</v>
      </c>
      <c r="C4" s="16" t="s">
        <v>38</v>
      </c>
    </row>
    <row r="5" spans="1:3" x14ac:dyDescent="0.5">
      <c r="A5" s="20">
        <v>3</v>
      </c>
      <c r="B5" s="28" t="s">
        <v>74</v>
      </c>
      <c r="C5" s="32"/>
    </row>
    <row r="6" spans="1:3" x14ac:dyDescent="0.5">
      <c r="A6" s="20">
        <v>4</v>
      </c>
      <c r="B6" s="28" t="s">
        <v>75</v>
      </c>
      <c r="C6" s="32"/>
    </row>
    <row r="7" spans="1:3" x14ac:dyDescent="0.5">
      <c r="A7" s="20">
        <v>5</v>
      </c>
      <c r="B7" s="28" t="s">
        <v>287</v>
      </c>
      <c r="C7" s="32"/>
    </row>
    <row r="8" spans="1:3" x14ac:dyDescent="0.5">
      <c r="A8" s="20">
        <v>6</v>
      </c>
      <c r="B8" s="28" t="s">
        <v>288</v>
      </c>
      <c r="C8" s="32" t="s">
        <v>38</v>
      </c>
    </row>
    <row r="9" spans="1:3" x14ac:dyDescent="0.5">
      <c r="A9" s="20">
        <v>7</v>
      </c>
      <c r="B9" s="28" t="s">
        <v>472</v>
      </c>
      <c r="C9" s="32"/>
    </row>
    <row r="10" spans="1:3" x14ac:dyDescent="0.5">
      <c r="A10" s="20">
        <v>8</v>
      </c>
      <c r="B10" s="28" t="s">
        <v>473</v>
      </c>
      <c r="C10" s="32" t="s">
        <v>38</v>
      </c>
    </row>
    <row r="11" spans="1:3" ht="16.5" customHeight="1" x14ac:dyDescent="0.5">
      <c r="A11" s="20">
        <v>9</v>
      </c>
      <c r="B11" s="28" t="s">
        <v>78</v>
      </c>
      <c r="C11" s="32"/>
    </row>
    <row r="12" spans="1:3" ht="16.5" customHeight="1" x14ac:dyDescent="0.5">
      <c r="A12" s="20">
        <v>10</v>
      </c>
      <c r="B12" s="28" t="s">
        <v>76</v>
      </c>
      <c r="C12" s="32" t="s">
        <v>38</v>
      </c>
    </row>
    <row r="13" spans="1:3" ht="16.5" customHeight="1" x14ac:dyDescent="0.5">
      <c r="A13" s="20">
        <v>11</v>
      </c>
      <c r="B13" s="28" t="s">
        <v>79</v>
      </c>
      <c r="C13" s="32"/>
    </row>
    <row r="14" spans="1:3" ht="16.5" customHeight="1" x14ac:dyDescent="0.5">
      <c r="A14" s="20">
        <v>12</v>
      </c>
      <c r="B14" s="28" t="s">
        <v>77</v>
      </c>
      <c r="C14" s="32" t="s">
        <v>38</v>
      </c>
    </row>
    <row r="15" spans="1:3" ht="16.5" customHeight="1" x14ac:dyDescent="0.5">
      <c r="A15" s="20">
        <v>13</v>
      </c>
      <c r="B15" s="44" t="s">
        <v>123</v>
      </c>
      <c r="C15" s="32"/>
    </row>
    <row r="16" spans="1:3" ht="16.5" customHeight="1" x14ac:dyDescent="0.5">
      <c r="A16" s="20">
        <v>14</v>
      </c>
      <c r="B16" s="28" t="s">
        <v>167</v>
      </c>
      <c r="C16" s="32"/>
    </row>
    <row r="17" spans="1:3" ht="16.5" customHeight="1" x14ac:dyDescent="0.5">
      <c r="A17" s="20">
        <v>15</v>
      </c>
      <c r="B17" s="28" t="s">
        <v>224</v>
      </c>
      <c r="C17" s="32"/>
    </row>
    <row r="18" spans="1:3" ht="16.5" customHeight="1" x14ac:dyDescent="0.5">
      <c r="A18" s="20">
        <v>16</v>
      </c>
      <c r="B18" s="28" t="s">
        <v>201</v>
      </c>
      <c r="C18" s="32"/>
    </row>
    <row r="19" spans="1:3" ht="16.5" customHeight="1" x14ac:dyDescent="0.5">
      <c r="A19" s="20">
        <v>17</v>
      </c>
      <c r="B19" s="28" t="s">
        <v>244</v>
      </c>
      <c r="C19" s="32"/>
    </row>
    <row r="20" spans="1:3" ht="16.5" customHeight="1" x14ac:dyDescent="0.5">
      <c r="A20" s="20">
        <v>18</v>
      </c>
      <c r="B20" s="28" t="s">
        <v>286</v>
      </c>
      <c r="C20" s="32"/>
    </row>
    <row r="21" spans="1:3" ht="16.5" customHeight="1" x14ac:dyDescent="0.5">
      <c r="A21" s="20">
        <v>19</v>
      </c>
      <c r="B21" s="28" t="s">
        <v>1</v>
      </c>
      <c r="C21" s="32"/>
    </row>
    <row r="22" spans="1:3" ht="16.5" customHeight="1" x14ac:dyDescent="0.5">
      <c r="A22" s="20">
        <v>20</v>
      </c>
      <c r="B22" s="28" t="s">
        <v>314</v>
      </c>
      <c r="C22" s="32"/>
    </row>
    <row r="23" spans="1:3" ht="16.5" customHeight="1" x14ac:dyDescent="0.5">
      <c r="A23" s="20">
        <v>21</v>
      </c>
      <c r="B23" s="28" t="s">
        <v>319</v>
      </c>
      <c r="C23" s="32"/>
    </row>
    <row r="24" spans="1:3" ht="16.5" customHeight="1" x14ac:dyDescent="0.5">
      <c r="A24" s="20">
        <v>22</v>
      </c>
      <c r="B24" s="28" t="s">
        <v>413</v>
      </c>
      <c r="C24" s="32"/>
    </row>
    <row r="25" spans="1:3" ht="16.5" customHeight="1" x14ac:dyDescent="0.5">
      <c r="A25" s="20">
        <v>23</v>
      </c>
      <c r="B25" s="28" t="s">
        <v>535</v>
      </c>
      <c r="C25" s="32"/>
    </row>
    <row r="26" spans="1:3" ht="16.5" customHeight="1" x14ac:dyDescent="0.5">
      <c r="A26" s="20">
        <v>24</v>
      </c>
      <c r="B26" s="28" t="s">
        <v>536</v>
      </c>
      <c r="C26" s="32"/>
    </row>
    <row r="27" spans="1:3" ht="16.5" customHeight="1" x14ac:dyDescent="0.5">
      <c r="A27" s="20">
        <v>25</v>
      </c>
      <c r="B27" s="28" t="s">
        <v>537</v>
      </c>
      <c r="C27" s="32"/>
    </row>
    <row r="28" spans="1:3" ht="16.5" customHeight="1" x14ac:dyDescent="0.5">
      <c r="A28" s="20">
        <v>26</v>
      </c>
      <c r="B28" s="28" t="s">
        <v>60</v>
      </c>
      <c r="C28" s="32"/>
    </row>
    <row r="29" spans="1:3" x14ac:dyDescent="0.5">
      <c r="A29" s="20">
        <v>27</v>
      </c>
      <c r="B29" s="28"/>
      <c r="C29"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E11"/>
  <sheetViews>
    <sheetView workbookViewId="0">
      <selection activeCell="A2" sqref="A2:G2"/>
    </sheetView>
  </sheetViews>
  <sheetFormatPr baseColWidth="10" defaultColWidth="11.41015625" defaultRowHeight="12.7" x14ac:dyDescent="0.4"/>
  <cols>
    <col min="1" max="1" width="13.1171875" style="98" customWidth="1"/>
    <col min="2" max="2" width="55.1171875" style="98" customWidth="1"/>
    <col min="3" max="3" width="11.41015625" style="98"/>
    <col min="4" max="4" width="24.87890625" style="98" bestFit="1" customWidth="1"/>
    <col min="5" max="5" width="25.87890625" style="98" bestFit="1" customWidth="1"/>
    <col min="6" max="16384" width="11.41015625" style="98"/>
  </cols>
  <sheetData>
    <row r="1" spans="1:5" ht="13" thickBot="1" x14ac:dyDescent="0.45">
      <c r="A1" s="96" t="s">
        <v>463</v>
      </c>
      <c r="B1" s="97">
        <v>9</v>
      </c>
      <c r="C1" s="97">
        <f>MAX($A$3:$A$11)-1</f>
        <v>8</v>
      </c>
      <c r="D1" s="97">
        <f>MAX($A$3:$A$11)-1</f>
        <v>8</v>
      </c>
      <c r="E1" s="97">
        <f>MAX($A$3:$A$11)-1</f>
        <v>8</v>
      </c>
    </row>
    <row r="2" spans="1:5" ht="13" thickTop="1" x14ac:dyDescent="0.4">
      <c r="A2" s="99" t="s">
        <v>34</v>
      </c>
      <c r="B2" s="99" t="s">
        <v>35</v>
      </c>
      <c r="C2" s="99" t="s">
        <v>464</v>
      </c>
      <c r="D2" s="99" t="s">
        <v>465</v>
      </c>
      <c r="E2" s="99" t="s">
        <v>466</v>
      </c>
    </row>
    <row r="3" spans="1:5" x14ac:dyDescent="0.4">
      <c r="A3" s="100">
        <v>1</v>
      </c>
      <c r="B3" s="101" t="s">
        <v>467</v>
      </c>
      <c r="C3" s="102"/>
      <c r="D3" s="102"/>
      <c r="E3" s="102"/>
    </row>
    <row r="4" spans="1:5" x14ac:dyDescent="0.4">
      <c r="A4" s="100">
        <v>2</v>
      </c>
      <c r="B4" s="100" t="s">
        <v>468</v>
      </c>
      <c r="C4" s="103"/>
      <c r="D4" s="103"/>
      <c r="E4" s="103"/>
    </row>
    <row r="5" spans="1:5" x14ac:dyDescent="0.4">
      <c r="A5" s="100">
        <v>3</v>
      </c>
      <c r="B5" s="100" t="s">
        <v>469</v>
      </c>
      <c r="C5" s="103"/>
      <c r="D5" s="103"/>
      <c r="E5" s="103"/>
    </row>
    <row r="6" spans="1:5" x14ac:dyDescent="0.4">
      <c r="A6" s="100">
        <v>4</v>
      </c>
      <c r="B6" s="100" t="s">
        <v>474</v>
      </c>
      <c r="C6" s="103"/>
      <c r="D6" s="103"/>
      <c r="E6" s="103"/>
    </row>
    <row r="7" spans="1:5" x14ac:dyDescent="0.4">
      <c r="A7" s="100">
        <v>5</v>
      </c>
      <c r="B7" s="100" t="s">
        <v>475</v>
      </c>
      <c r="C7" s="103"/>
      <c r="D7" s="103"/>
      <c r="E7" s="103"/>
    </row>
    <row r="8" spans="1:5" x14ac:dyDescent="0.4">
      <c r="A8" s="100">
        <v>6</v>
      </c>
      <c r="B8" s="100" t="s">
        <v>413</v>
      </c>
      <c r="C8" s="103"/>
      <c r="D8" s="103"/>
      <c r="E8" s="103"/>
    </row>
    <row r="9" spans="1:5" x14ac:dyDescent="0.4">
      <c r="A9" s="100">
        <v>7</v>
      </c>
      <c r="B9" s="98" t="s">
        <v>524</v>
      </c>
      <c r="C9" s="103"/>
      <c r="D9" s="103"/>
      <c r="E9" s="103"/>
    </row>
    <row r="10" spans="1:5" x14ac:dyDescent="0.4">
      <c r="A10" s="100">
        <v>8</v>
      </c>
      <c r="B10" s="100" t="s">
        <v>7</v>
      </c>
      <c r="C10" s="96"/>
    </row>
    <row r="11" spans="1:5" x14ac:dyDescent="0.4">
      <c r="A11" s="100">
        <v>9</v>
      </c>
      <c r="B11" s="100"/>
      <c r="C11" s="96"/>
    </row>
  </sheetData>
  <pageMargins left="0.78740157499999996" right="0.78740157499999996" top="0.984251969" bottom="0.984251969" header="0.4921259845" footer="0.4921259845"/>
  <pageSetup paperSize="9" orientation="portrait"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C6"/>
  <sheetViews>
    <sheetView workbookViewId="0">
      <selection activeCell="A2" sqref="A2:G2"/>
    </sheetView>
  </sheetViews>
  <sheetFormatPr baseColWidth="10" defaultColWidth="11.41015625" defaultRowHeight="15.35" x14ac:dyDescent="0.5"/>
  <cols>
    <col min="1" max="1" width="13.1171875" style="16" customWidth="1"/>
    <col min="2" max="2" width="55.1171875" style="16" customWidth="1"/>
    <col min="3" max="16384" width="11.41015625" style="16"/>
  </cols>
  <sheetData>
    <row r="1" spans="1:3" ht="15.7" thickBot="1" x14ac:dyDescent="0.55000000000000004">
      <c r="A1" s="16" t="str">
        <f>Ergebnisse!A26</f>
        <v>Halbmikrobuttersäurezahl (HBSZ)</v>
      </c>
      <c r="B1" s="16">
        <v>4</v>
      </c>
      <c r="C1" s="16">
        <f>MAX($A$3:$A$6)-1</f>
        <v>3</v>
      </c>
    </row>
    <row r="2" spans="1:3" ht="15.7" thickTop="1" x14ac:dyDescent="0.5">
      <c r="A2" s="21" t="s">
        <v>34</v>
      </c>
      <c r="B2" s="21" t="s">
        <v>35</v>
      </c>
    </row>
    <row r="3" spans="1:3" x14ac:dyDescent="0.5">
      <c r="A3" s="20">
        <v>1</v>
      </c>
      <c r="B3" s="47" t="s">
        <v>124</v>
      </c>
    </row>
    <row r="4" spans="1:3" x14ac:dyDescent="0.5">
      <c r="A4" s="20">
        <v>2</v>
      </c>
      <c r="B4" s="47" t="s">
        <v>125</v>
      </c>
      <c r="C4" s="16" t="s">
        <v>38</v>
      </c>
    </row>
    <row r="5" spans="1:3" ht="16.5" customHeight="1" x14ac:dyDescent="0.5">
      <c r="A5" s="20">
        <v>3</v>
      </c>
      <c r="B5" s="28" t="s">
        <v>60</v>
      </c>
      <c r="C5" s="32"/>
    </row>
    <row r="6" spans="1:3" x14ac:dyDescent="0.5">
      <c r="A6" s="20">
        <v>4</v>
      </c>
      <c r="B6" s="28"/>
      <c r="C6"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C16"/>
  <sheetViews>
    <sheetView workbookViewId="0">
      <selection activeCell="A2" sqref="A2:G2"/>
    </sheetView>
  </sheetViews>
  <sheetFormatPr baseColWidth="10" defaultColWidth="11.41015625" defaultRowHeight="15.35" x14ac:dyDescent="0.5"/>
  <cols>
    <col min="1" max="1" width="13.1171875" style="16" customWidth="1"/>
    <col min="2" max="2" width="55.1171875" style="16" customWidth="1"/>
    <col min="3" max="16384" width="11.41015625" style="16"/>
  </cols>
  <sheetData>
    <row r="1" spans="1:3" ht="15.7" thickBot="1" x14ac:dyDescent="0.55000000000000004">
      <c r="A1" s="16" t="str">
        <f>Ergebnisse!A28</f>
        <v>Freie Buttersäure (auf Fett beziehen)</v>
      </c>
      <c r="B1" s="16">
        <v>14</v>
      </c>
      <c r="C1" s="16">
        <f>MAX($A$3:$A$16)-1</f>
        <v>13</v>
      </c>
    </row>
    <row r="2" spans="1:3" ht="15.7" thickTop="1" x14ac:dyDescent="0.5">
      <c r="A2" s="21" t="s">
        <v>34</v>
      </c>
      <c r="B2" s="21" t="s">
        <v>35</v>
      </c>
    </row>
    <row r="3" spans="1:3" x14ac:dyDescent="0.5">
      <c r="A3" s="20">
        <v>1</v>
      </c>
      <c r="B3" s="28" t="s">
        <v>127</v>
      </c>
    </row>
    <row r="4" spans="1:3" x14ac:dyDescent="0.5">
      <c r="A4" s="20">
        <v>2</v>
      </c>
      <c r="B4" s="28" t="s">
        <v>128</v>
      </c>
      <c r="C4" s="16" t="s">
        <v>38</v>
      </c>
    </row>
    <row r="5" spans="1:3" x14ac:dyDescent="0.5">
      <c r="A5" s="20">
        <v>3</v>
      </c>
      <c r="B5" s="28" t="s">
        <v>515</v>
      </c>
    </row>
    <row r="6" spans="1:3" x14ac:dyDescent="0.5">
      <c r="A6" s="20">
        <v>4</v>
      </c>
      <c r="B6" s="28" t="s">
        <v>516</v>
      </c>
      <c r="C6" s="16" t="s">
        <v>38</v>
      </c>
    </row>
    <row r="7" spans="1:3" x14ac:dyDescent="0.5">
      <c r="A7" s="20">
        <v>5</v>
      </c>
      <c r="B7" s="28" t="s">
        <v>129</v>
      </c>
    </row>
    <row r="8" spans="1:3" x14ac:dyDescent="0.5">
      <c r="A8" s="20">
        <v>6</v>
      </c>
      <c r="B8" s="28" t="s">
        <v>166</v>
      </c>
    </row>
    <row r="9" spans="1:3" x14ac:dyDescent="0.5">
      <c r="A9" s="20">
        <v>7</v>
      </c>
      <c r="B9" s="28" t="s">
        <v>460</v>
      </c>
    </row>
    <row r="10" spans="1:3" x14ac:dyDescent="0.5">
      <c r="A10" s="20">
        <v>8</v>
      </c>
      <c r="B10" s="28" t="s">
        <v>291</v>
      </c>
    </row>
    <row r="11" spans="1:3" x14ac:dyDescent="0.5">
      <c r="A11" s="20">
        <v>9</v>
      </c>
      <c r="B11" s="28" t="s">
        <v>289</v>
      </c>
    </row>
    <row r="12" spans="1:3" x14ac:dyDescent="0.5">
      <c r="A12" s="20">
        <v>10</v>
      </c>
      <c r="B12" s="28" t="s">
        <v>290</v>
      </c>
    </row>
    <row r="13" spans="1:3" x14ac:dyDescent="0.5">
      <c r="A13" s="20">
        <v>11</v>
      </c>
      <c r="B13" s="28" t="s">
        <v>413</v>
      </c>
    </row>
    <row r="14" spans="1:3" x14ac:dyDescent="0.5">
      <c r="A14" s="20">
        <v>12</v>
      </c>
      <c r="B14" s="28" t="s">
        <v>440</v>
      </c>
    </row>
    <row r="15" spans="1:3" ht="16.5" customHeight="1" x14ac:dyDescent="0.5">
      <c r="A15" s="20">
        <v>13</v>
      </c>
      <c r="B15" s="28" t="s">
        <v>60</v>
      </c>
      <c r="C15" s="32"/>
    </row>
    <row r="16" spans="1:3" x14ac:dyDescent="0.5">
      <c r="A16" s="20">
        <v>14</v>
      </c>
      <c r="B16" s="28"/>
      <c r="C16"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04F0D1-1598-4966-A016-13EB653C082D}">
  <dimension ref="A1"/>
  <sheetViews>
    <sheetView workbookViewId="0"/>
  </sheetViews>
  <sheetFormatPr baseColWidth="10" defaultColWidth="11.41015625" defaultRowHeight="14" x14ac:dyDescent="0.45"/>
  <cols>
    <col min="1" max="16384" width="11.41015625" style="107"/>
  </cols>
  <sheetData/>
  <sheetProtection algorithmName="SHA-512" hashValue="/mQwgrW1agx4NYrQN8ghavrygX0Ri1y2HOp8nbMYaOb9FDu4mF50P607ohpePeKzE7NmN1/yXCvjQ2438BWdSA==" saltValue="sv57HjzqbaAkGxWtGk2iqA==" spinCount="100000" sheet="1" objects="1" scenarios="1"/>
  <pageMargins left="0.78740157499999996" right="0.78740157499999996" top="0.984251969" bottom="0.984251969" header="0.4921259845" footer="0.4921259845"/>
  <pageSetup paperSize="9" orientation="portrait"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C30"/>
  <sheetViews>
    <sheetView workbookViewId="0">
      <selection activeCell="A2" sqref="A2:G2"/>
    </sheetView>
  </sheetViews>
  <sheetFormatPr baseColWidth="10" defaultColWidth="11.41015625" defaultRowHeight="15.35" x14ac:dyDescent="0.5"/>
  <cols>
    <col min="1" max="1" width="13.1171875" style="16" customWidth="1"/>
    <col min="2" max="2" width="55.1171875" style="54" customWidth="1"/>
    <col min="3" max="16384" width="11.41015625" style="16"/>
  </cols>
  <sheetData>
    <row r="1" spans="1:3" ht="15.7" thickBot="1" x14ac:dyDescent="0.55000000000000004">
      <c r="A1" s="16" t="str">
        <f>Ergebnisse!A30</f>
        <v>Buttersäuremethylester (auf Fett beziehen)</v>
      </c>
      <c r="B1" s="54">
        <v>28</v>
      </c>
      <c r="C1" s="16">
        <f>MAX($A$3:$A$30)-1</f>
        <v>27</v>
      </c>
    </row>
    <row r="2" spans="1:3" ht="15.7" thickTop="1" x14ac:dyDescent="0.5">
      <c r="A2" s="21" t="s">
        <v>34</v>
      </c>
      <c r="B2" s="52" t="s">
        <v>35</v>
      </c>
    </row>
    <row r="3" spans="1:3" x14ac:dyDescent="0.5">
      <c r="A3" s="20">
        <v>1</v>
      </c>
      <c r="B3" s="57" t="s">
        <v>131</v>
      </c>
    </row>
    <row r="4" spans="1:3" x14ac:dyDescent="0.5">
      <c r="A4" s="20">
        <v>2</v>
      </c>
      <c r="B4" s="57" t="s">
        <v>132</v>
      </c>
      <c r="C4" s="16" t="s">
        <v>38</v>
      </c>
    </row>
    <row r="5" spans="1:3" x14ac:dyDescent="0.5">
      <c r="A5" s="20">
        <v>3</v>
      </c>
      <c r="B5" s="57" t="s">
        <v>79</v>
      </c>
    </row>
    <row r="6" spans="1:3" x14ac:dyDescent="0.5">
      <c r="A6" s="20">
        <v>4</v>
      </c>
      <c r="B6" s="57" t="s">
        <v>77</v>
      </c>
      <c r="C6" s="16" t="s">
        <v>38</v>
      </c>
    </row>
    <row r="7" spans="1:3" x14ac:dyDescent="0.5">
      <c r="A7" s="20">
        <v>5</v>
      </c>
      <c r="B7" s="57" t="s">
        <v>326</v>
      </c>
    </row>
    <row r="8" spans="1:3" x14ac:dyDescent="0.5">
      <c r="A8" s="20">
        <v>6</v>
      </c>
      <c r="B8" s="57" t="s">
        <v>327</v>
      </c>
      <c r="C8" s="16" t="s">
        <v>38</v>
      </c>
    </row>
    <row r="9" spans="1:3" x14ac:dyDescent="0.5">
      <c r="A9" s="20">
        <v>7</v>
      </c>
      <c r="B9" s="57" t="s">
        <v>160</v>
      </c>
    </row>
    <row r="10" spans="1:3" x14ac:dyDescent="0.5">
      <c r="A10" s="20">
        <v>8</v>
      </c>
      <c r="B10" s="57" t="s">
        <v>133</v>
      </c>
    </row>
    <row r="11" spans="1:3" x14ac:dyDescent="0.5">
      <c r="A11" s="20">
        <v>9</v>
      </c>
      <c r="B11" s="57" t="s">
        <v>161</v>
      </c>
    </row>
    <row r="12" spans="1:3" ht="28" x14ac:dyDescent="0.5">
      <c r="A12" s="20">
        <v>10</v>
      </c>
      <c r="B12" s="57" t="s">
        <v>162</v>
      </c>
    </row>
    <row r="13" spans="1:3" x14ac:dyDescent="0.5">
      <c r="A13" s="20">
        <v>11</v>
      </c>
      <c r="B13" s="54" t="s">
        <v>163</v>
      </c>
    </row>
    <row r="14" spans="1:3" x14ac:dyDescent="0.5">
      <c r="A14" s="20">
        <v>12</v>
      </c>
      <c r="B14" s="57" t="s">
        <v>552</v>
      </c>
    </row>
    <row r="15" spans="1:3" ht="28" x14ac:dyDescent="0.5">
      <c r="A15" s="20">
        <v>13</v>
      </c>
      <c r="B15" s="57" t="s">
        <v>164</v>
      </c>
    </row>
    <row r="16" spans="1:3" x14ac:dyDescent="0.5">
      <c r="A16" s="20">
        <v>14</v>
      </c>
      <c r="B16" s="57" t="s">
        <v>165</v>
      </c>
    </row>
    <row r="17" spans="1:3" x14ac:dyDescent="0.5">
      <c r="A17" s="20">
        <v>15</v>
      </c>
      <c r="B17" s="57" t="s">
        <v>249</v>
      </c>
    </row>
    <row r="18" spans="1:3" x14ac:dyDescent="0.5">
      <c r="A18" s="20">
        <v>16</v>
      </c>
      <c r="B18" s="57" t="s">
        <v>292</v>
      </c>
    </row>
    <row r="19" spans="1:3" ht="30.2" customHeight="1" x14ac:dyDescent="0.5">
      <c r="A19" s="20">
        <v>17</v>
      </c>
      <c r="B19" s="57" t="s">
        <v>0</v>
      </c>
    </row>
    <row r="20" spans="1:3" x14ac:dyDescent="0.5">
      <c r="A20" s="20">
        <v>18</v>
      </c>
      <c r="B20" s="57" t="s">
        <v>293</v>
      </c>
    </row>
    <row r="21" spans="1:3" x14ac:dyDescent="0.5">
      <c r="A21" s="20">
        <v>19</v>
      </c>
      <c r="B21" s="73" t="s">
        <v>541</v>
      </c>
    </row>
    <row r="22" spans="1:3" x14ac:dyDescent="0.5">
      <c r="A22" s="20">
        <v>20</v>
      </c>
      <c r="B22" s="57" t="s">
        <v>553</v>
      </c>
    </row>
    <row r="23" spans="1:3" x14ac:dyDescent="0.5">
      <c r="A23" s="20">
        <v>21</v>
      </c>
      <c r="B23" s="57" t="s">
        <v>441</v>
      </c>
    </row>
    <row r="24" spans="1:3" x14ac:dyDescent="0.5">
      <c r="A24" s="20">
        <v>22</v>
      </c>
      <c r="B24" s="57" t="s">
        <v>442</v>
      </c>
    </row>
    <row r="25" spans="1:3" ht="28" x14ac:dyDescent="0.5">
      <c r="A25" s="20">
        <v>23</v>
      </c>
      <c r="B25" s="57" t="s">
        <v>459</v>
      </c>
    </row>
    <row r="26" spans="1:3" x14ac:dyDescent="0.5">
      <c r="A26" s="20">
        <v>24</v>
      </c>
      <c r="B26" s="57" t="s">
        <v>476</v>
      </c>
    </row>
    <row r="27" spans="1:3" x14ac:dyDescent="0.5">
      <c r="A27" s="20">
        <v>25</v>
      </c>
      <c r="B27" s="57" t="s">
        <v>477</v>
      </c>
    </row>
    <row r="28" spans="1:3" x14ac:dyDescent="0.5">
      <c r="A28" s="20">
        <v>26</v>
      </c>
      <c r="B28" s="57" t="s">
        <v>528</v>
      </c>
    </row>
    <row r="29" spans="1:3" ht="16.5" customHeight="1" x14ac:dyDescent="0.5">
      <c r="A29" s="20">
        <v>27</v>
      </c>
      <c r="B29" s="57" t="s">
        <v>60</v>
      </c>
      <c r="C29" s="32"/>
    </row>
    <row r="30" spans="1:3" x14ac:dyDescent="0.5">
      <c r="A30" s="20">
        <v>28</v>
      </c>
      <c r="B30" s="57"/>
      <c r="C30"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D46"/>
  <sheetViews>
    <sheetView workbookViewId="0">
      <selection activeCell="A2" sqref="A2:G2"/>
    </sheetView>
  </sheetViews>
  <sheetFormatPr baseColWidth="10" defaultColWidth="11.41015625" defaultRowHeight="15.35" x14ac:dyDescent="0.5"/>
  <cols>
    <col min="1" max="1" width="15" style="16" customWidth="1"/>
    <col min="2" max="2" width="55.1171875" style="15" customWidth="1"/>
    <col min="3" max="16384" width="11.41015625" style="16"/>
  </cols>
  <sheetData>
    <row r="1" spans="1:4" ht="15.7" thickBot="1" x14ac:dyDescent="0.55000000000000004">
      <c r="A1" s="25" t="str">
        <f>Ergebnisse!A32</f>
        <v>Stärke</v>
      </c>
      <c r="B1" s="23">
        <v>26</v>
      </c>
      <c r="C1" s="16">
        <f>MAX($A$3:$A$28)-1</f>
        <v>25</v>
      </c>
    </row>
    <row r="2" spans="1:4" ht="15.7" thickTop="1" x14ac:dyDescent="0.5">
      <c r="A2" s="21" t="s">
        <v>34</v>
      </c>
      <c r="B2" s="17" t="s">
        <v>35</v>
      </c>
      <c r="C2" s="16" t="s">
        <v>36</v>
      </c>
    </row>
    <row r="3" spans="1:4" x14ac:dyDescent="0.5">
      <c r="A3" s="36">
        <v>1</v>
      </c>
      <c r="B3" s="57" t="s">
        <v>134</v>
      </c>
      <c r="C3" s="20"/>
      <c r="D3" s="19">
        <v>3</v>
      </c>
    </row>
    <row r="4" spans="1:4" x14ac:dyDescent="0.5">
      <c r="A4" s="36">
        <v>2</v>
      </c>
      <c r="B4" s="57" t="s">
        <v>135</v>
      </c>
      <c r="C4" s="16" t="s">
        <v>38</v>
      </c>
      <c r="D4" s="16">
        <v>3</v>
      </c>
    </row>
    <row r="5" spans="1:4" x14ac:dyDescent="0.5">
      <c r="A5" s="36">
        <v>3</v>
      </c>
      <c r="B5" s="57" t="s">
        <v>136</v>
      </c>
      <c r="D5" s="16" t="s">
        <v>320</v>
      </c>
    </row>
    <row r="6" spans="1:4" x14ac:dyDescent="0.5">
      <c r="A6" s="36">
        <v>4</v>
      </c>
      <c r="B6" s="57" t="s">
        <v>137</v>
      </c>
    </row>
    <row r="7" spans="1:4" x14ac:dyDescent="0.5">
      <c r="A7" s="36">
        <v>5</v>
      </c>
      <c r="B7" s="57" t="s">
        <v>138</v>
      </c>
      <c r="D7" s="16">
        <v>3</v>
      </c>
    </row>
    <row r="8" spans="1:4" x14ac:dyDescent="0.5">
      <c r="A8" s="36">
        <v>6</v>
      </c>
      <c r="B8" s="57" t="s">
        <v>139</v>
      </c>
      <c r="D8" s="16" t="s">
        <v>320</v>
      </c>
    </row>
    <row r="9" spans="1:4" x14ac:dyDescent="0.5">
      <c r="A9" s="36">
        <v>7</v>
      </c>
      <c r="B9" s="57" t="s">
        <v>140</v>
      </c>
    </row>
    <row r="10" spans="1:4" x14ac:dyDescent="0.5">
      <c r="A10" s="36">
        <v>8</v>
      </c>
      <c r="B10" s="57" t="s">
        <v>143</v>
      </c>
      <c r="C10" s="16" t="s">
        <v>38</v>
      </c>
    </row>
    <row r="11" spans="1:4" ht="28" x14ac:dyDescent="0.5">
      <c r="A11" s="36">
        <v>9</v>
      </c>
      <c r="B11" s="57" t="s">
        <v>141</v>
      </c>
      <c r="D11" s="16" t="s">
        <v>320</v>
      </c>
    </row>
    <row r="12" spans="1:4" x14ac:dyDescent="0.5">
      <c r="A12" s="36">
        <v>10</v>
      </c>
      <c r="B12" s="57" t="s">
        <v>142</v>
      </c>
      <c r="D12" s="16">
        <v>4</v>
      </c>
    </row>
    <row r="13" spans="1:4" x14ac:dyDescent="0.5">
      <c r="A13" s="36">
        <v>11</v>
      </c>
      <c r="B13" s="57" t="s">
        <v>159</v>
      </c>
    </row>
    <row r="14" spans="1:4" ht="28" x14ac:dyDescent="0.5">
      <c r="A14" s="36">
        <v>12</v>
      </c>
      <c r="B14" s="57" t="s">
        <v>208</v>
      </c>
      <c r="D14" s="16">
        <v>4</v>
      </c>
    </row>
    <row r="15" spans="1:4" ht="28" x14ac:dyDescent="0.5">
      <c r="A15" s="36">
        <v>13</v>
      </c>
      <c r="B15" s="57" t="s">
        <v>207</v>
      </c>
    </row>
    <row r="16" spans="1:4" x14ac:dyDescent="0.5">
      <c r="A16" s="36">
        <v>14</v>
      </c>
      <c r="B16" s="57" t="s">
        <v>511</v>
      </c>
      <c r="D16" s="16">
        <v>4</v>
      </c>
    </row>
    <row r="17" spans="1:4" x14ac:dyDescent="0.5">
      <c r="A17" s="36">
        <v>15</v>
      </c>
      <c r="B17" s="57" t="s">
        <v>510</v>
      </c>
      <c r="D17" s="16">
        <v>8</v>
      </c>
    </row>
    <row r="18" spans="1:4" ht="28" x14ac:dyDescent="0.5">
      <c r="A18" s="36">
        <v>16</v>
      </c>
      <c r="B18" s="57" t="s">
        <v>229</v>
      </c>
      <c r="D18" s="16">
        <v>9</v>
      </c>
    </row>
    <row r="19" spans="1:4" ht="28" x14ac:dyDescent="0.5">
      <c r="A19" s="36">
        <v>17</v>
      </c>
      <c r="B19" s="57" t="s">
        <v>230</v>
      </c>
      <c r="D19" s="16">
        <v>1</v>
      </c>
    </row>
    <row r="20" spans="1:4" x14ac:dyDescent="0.5">
      <c r="A20" s="36">
        <v>18</v>
      </c>
      <c r="B20" s="57" t="s">
        <v>294</v>
      </c>
      <c r="D20" s="16">
        <v>6</v>
      </c>
    </row>
    <row r="21" spans="1:4" x14ac:dyDescent="0.5">
      <c r="A21" s="36">
        <v>19</v>
      </c>
      <c r="B21" s="57" t="s">
        <v>295</v>
      </c>
      <c r="C21" s="16" t="s">
        <v>38</v>
      </c>
    </row>
    <row r="22" spans="1:4" x14ac:dyDescent="0.5">
      <c r="A22" s="36">
        <v>20</v>
      </c>
      <c r="B22" s="57" t="s">
        <v>296</v>
      </c>
    </row>
    <row r="23" spans="1:4" x14ac:dyDescent="0.5">
      <c r="A23" s="36">
        <v>21</v>
      </c>
      <c r="B23" s="57" t="s">
        <v>297</v>
      </c>
      <c r="C23" s="16" t="s">
        <v>38</v>
      </c>
    </row>
    <row r="24" spans="1:4" x14ac:dyDescent="0.5">
      <c r="A24" s="36">
        <v>22</v>
      </c>
      <c r="B24" s="57" t="s">
        <v>298</v>
      </c>
      <c r="D24" s="16">
        <v>1</v>
      </c>
    </row>
    <row r="25" spans="1:4" x14ac:dyDescent="0.5">
      <c r="A25" s="36">
        <v>23</v>
      </c>
      <c r="B25" s="57" t="s">
        <v>413</v>
      </c>
    </row>
    <row r="26" spans="1:4" x14ac:dyDescent="0.5">
      <c r="A26" s="36">
        <v>24</v>
      </c>
      <c r="B26" s="57" t="s">
        <v>443</v>
      </c>
      <c r="D26" s="16">
        <v>8</v>
      </c>
    </row>
    <row r="27" spans="1:4" x14ac:dyDescent="0.5">
      <c r="A27" s="36">
        <v>25</v>
      </c>
      <c r="B27" s="57" t="s">
        <v>7</v>
      </c>
    </row>
    <row r="28" spans="1:4" x14ac:dyDescent="0.5">
      <c r="A28" s="36">
        <v>26</v>
      </c>
      <c r="B28" s="57"/>
    </row>
    <row r="29" spans="1:4" x14ac:dyDescent="0.5">
      <c r="B29" s="36"/>
    </row>
    <row r="30" spans="1:4" x14ac:dyDescent="0.5">
      <c r="B30" s="36"/>
    </row>
    <row r="32" spans="1:4" ht="15.7" thickBot="1" x14ac:dyDescent="0.55000000000000004">
      <c r="B32" s="15">
        <v>13</v>
      </c>
      <c r="C32" s="16">
        <f>MAX($A$34:$A$46)-1</f>
        <v>12</v>
      </c>
    </row>
    <row r="33" spans="1:2" ht="15.7" thickTop="1" x14ac:dyDescent="0.5">
      <c r="A33" s="49" t="s">
        <v>34</v>
      </c>
      <c r="B33" s="49" t="s">
        <v>155</v>
      </c>
    </row>
    <row r="34" spans="1:2" x14ac:dyDescent="0.5">
      <c r="A34" s="36">
        <v>1</v>
      </c>
      <c r="B34" s="36" t="s">
        <v>152</v>
      </c>
    </row>
    <row r="35" spans="1:2" x14ac:dyDescent="0.5">
      <c r="A35" s="36">
        <v>2</v>
      </c>
      <c r="B35" s="36" t="s">
        <v>153</v>
      </c>
    </row>
    <row r="36" spans="1:2" x14ac:dyDescent="0.5">
      <c r="A36" s="36">
        <v>3</v>
      </c>
      <c r="B36" s="36" t="s">
        <v>138</v>
      </c>
    </row>
    <row r="37" spans="1:2" x14ac:dyDescent="0.5">
      <c r="A37" s="36">
        <v>4</v>
      </c>
      <c r="B37" s="36" t="s">
        <v>239</v>
      </c>
    </row>
    <row r="38" spans="1:2" x14ac:dyDescent="0.5">
      <c r="A38" s="36">
        <v>5</v>
      </c>
      <c r="B38" s="36" t="s">
        <v>240</v>
      </c>
    </row>
    <row r="39" spans="1:2" x14ac:dyDescent="0.5">
      <c r="A39" s="36">
        <v>6</v>
      </c>
      <c r="B39" s="36" t="s">
        <v>241</v>
      </c>
    </row>
    <row r="40" spans="1:2" x14ac:dyDescent="0.5">
      <c r="A40" s="36">
        <v>7</v>
      </c>
      <c r="B40" s="36" t="s">
        <v>154</v>
      </c>
    </row>
    <row r="41" spans="1:2" x14ac:dyDescent="0.5">
      <c r="A41" s="36">
        <v>8</v>
      </c>
      <c r="B41" s="36" t="s">
        <v>156</v>
      </c>
    </row>
    <row r="42" spans="1:2" x14ac:dyDescent="0.5">
      <c r="A42" s="36">
        <v>9</v>
      </c>
      <c r="B42" s="36" t="s">
        <v>175</v>
      </c>
    </row>
    <row r="43" spans="1:2" x14ac:dyDescent="0.5">
      <c r="A43" s="36">
        <v>10</v>
      </c>
      <c r="B43" s="36" t="s">
        <v>176</v>
      </c>
    </row>
    <row r="44" spans="1:2" x14ac:dyDescent="0.5">
      <c r="A44" s="36">
        <v>11</v>
      </c>
      <c r="B44" s="58" t="s">
        <v>250</v>
      </c>
    </row>
    <row r="45" spans="1:2" x14ac:dyDescent="0.5">
      <c r="A45" s="36">
        <v>12</v>
      </c>
      <c r="B45" s="36" t="s">
        <v>7</v>
      </c>
    </row>
    <row r="46" spans="1:2" x14ac:dyDescent="0.5">
      <c r="A46" s="36">
        <v>13</v>
      </c>
      <c r="B46" s="1"/>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D31"/>
  <sheetViews>
    <sheetView workbookViewId="0">
      <selection activeCell="A2" sqref="A2:G2"/>
    </sheetView>
  </sheetViews>
  <sheetFormatPr baseColWidth="10" defaultColWidth="11.41015625" defaultRowHeight="15.35" x14ac:dyDescent="0.5"/>
  <cols>
    <col min="1" max="1" width="15" style="16" customWidth="1"/>
    <col min="2" max="2" width="55.1171875" style="59" customWidth="1"/>
    <col min="3" max="16384" width="11.41015625" style="16"/>
  </cols>
  <sheetData>
    <row r="1" spans="1:4" ht="28.35" thickBot="1" x14ac:dyDescent="0.55000000000000004">
      <c r="A1" s="25" t="str">
        <f>Ergebnisse!A33</f>
        <v>Saccharose, wasserfrei</v>
      </c>
      <c r="B1" s="55">
        <v>27</v>
      </c>
      <c r="C1" s="16">
        <f>MAX($A$3:$A$29)-1</f>
        <v>26</v>
      </c>
    </row>
    <row r="2" spans="1:4" ht="15.7" thickTop="1" x14ac:dyDescent="0.5">
      <c r="A2" s="21" t="s">
        <v>34</v>
      </c>
      <c r="B2" s="56" t="s">
        <v>35</v>
      </c>
      <c r="C2" s="16" t="s">
        <v>36</v>
      </c>
    </row>
    <row r="3" spans="1:4" ht="28" x14ac:dyDescent="0.5">
      <c r="A3" s="36">
        <v>1</v>
      </c>
      <c r="B3" s="57" t="s">
        <v>214</v>
      </c>
      <c r="C3" s="20"/>
      <c r="D3" s="19" t="s">
        <v>453</v>
      </c>
    </row>
    <row r="4" spans="1:4" ht="28" x14ac:dyDescent="0.5">
      <c r="A4" s="36">
        <v>2</v>
      </c>
      <c r="B4" s="57" t="s">
        <v>215</v>
      </c>
      <c r="D4" s="16" t="s">
        <v>453</v>
      </c>
    </row>
    <row r="5" spans="1:4" x14ac:dyDescent="0.5">
      <c r="A5" s="36">
        <v>3</v>
      </c>
      <c r="B5" s="57" t="s">
        <v>225</v>
      </c>
      <c r="D5" s="16" t="s">
        <v>453</v>
      </c>
    </row>
    <row r="6" spans="1:4" x14ac:dyDescent="0.5">
      <c r="A6" s="36">
        <v>4</v>
      </c>
      <c r="B6" s="57" t="s">
        <v>181</v>
      </c>
      <c r="D6" s="16" t="s">
        <v>455</v>
      </c>
    </row>
    <row r="7" spans="1:4" x14ac:dyDescent="0.5">
      <c r="A7" s="36">
        <v>5</v>
      </c>
      <c r="B7" s="57" t="s">
        <v>182</v>
      </c>
      <c r="D7" s="16" t="s">
        <v>455</v>
      </c>
    </row>
    <row r="8" spans="1:4" x14ac:dyDescent="0.5">
      <c r="A8" s="36">
        <v>6</v>
      </c>
      <c r="B8" s="57" t="s">
        <v>206</v>
      </c>
    </row>
    <row r="9" spans="1:4" ht="28" x14ac:dyDescent="0.5">
      <c r="A9" s="36">
        <v>7</v>
      </c>
      <c r="B9" s="57" t="s">
        <v>323</v>
      </c>
      <c r="D9" s="16" t="s">
        <v>453</v>
      </c>
    </row>
    <row r="10" spans="1:4" x14ac:dyDescent="0.5">
      <c r="A10" s="36">
        <v>8</v>
      </c>
      <c r="B10" s="57" t="s">
        <v>235</v>
      </c>
      <c r="D10" s="16" t="s">
        <v>453</v>
      </c>
    </row>
    <row r="11" spans="1:4" x14ac:dyDescent="0.5">
      <c r="A11" s="36">
        <v>9</v>
      </c>
      <c r="B11" s="57" t="s">
        <v>2</v>
      </c>
      <c r="D11" s="16" t="s">
        <v>454</v>
      </c>
    </row>
    <row r="12" spans="1:4" ht="28" x14ac:dyDescent="0.5">
      <c r="A12" s="36">
        <v>10</v>
      </c>
      <c r="B12" s="57" t="s">
        <v>313</v>
      </c>
      <c r="D12" s="16" t="s">
        <v>453</v>
      </c>
    </row>
    <row r="13" spans="1:4" x14ac:dyDescent="0.5">
      <c r="A13" s="36">
        <v>11</v>
      </c>
      <c r="B13" s="57" t="s">
        <v>309</v>
      </c>
      <c r="D13" s="16" t="s">
        <v>455</v>
      </c>
    </row>
    <row r="14" spans="1:4" x14ac:dyDescent="0.5">
      <c r="A14" s="36">
        <v>12</v>
      </c>
      <c r="B14" s="57" t="s">
        <v>317</v>
      </c>
      <c r="C14" s="16" t="s">
        <v>38</v>
      </c>
      <c r="D14" s="16" t="s">
        <v>455</v>
      </c>
    </row>
    <row r="15" spans="1:4" x14ac:dyDescent="0.5">
      <c r="A15" s="36">
        <v>13</v>
      </c>
      <c r="B15" s="57" t="s">
        <v>321</v>
      </c>
      <c r="D15" s="16" t="s">
        <v>453</v>
      </c>
    </row>
    <row r="16" spans="1:4" x14ac:dyDescent="0.5">
      <c r="A16" s="36">
        <v>14</v>
      </c>
      <c r="B16" s="57" t="s">
        <v>322</v>
      </c>
      <c r="C16" s="16" t="s">
        <v>38</v>
      </c>
      <c r="D16" s="16" t="s">
        <v>453</v>
      </c>
    </row>
    <row r="17" spans="1:4" x14ac:dyDescent="0.5">
      <c r="A17" s="36">
        <v>15</v>
      </c>
      <c r="B17" s="57" t="s">
        <v>328</v>
      </c>
      <c r="D17" s="16" t="s">
        <v>453</v>
      </c>
    </row>
    <row r="18" spans="1:4" x14ac:dyDescent="0.5">
      <c r="A18" s="36">
        <v>16</v>
      </c>
      <c r="B18" s="57" t="s">
        <v>414</v>
      </c>
      <c r="D18" s="16" t="s">
        <v>453</v>
      </c>
    </row>
    <row r="19" spans="1:4" ht="28" x14ac:dyDescent="0.5">
      <c r="A19" s="36">
        <v>17</v>
      </c>
      <c r="B19" s="57" t="s">
        <v>415</v>
      </c>
      <c r="D19" s="16" t="s">
        <v>454</v>
      </c>
    </row>
    <row r="20" spans="1:4" x14ac:dyDescent="0.5">
      <c r="A20" s="36">
        <v>18</v>
      </c>
      <c r="B20" s="57" t="s">
        <v>413</v>
      </c>
      <c r="D20" s="16" t="s">
        <v>413</v>
      </c>
    </row>
    <row r="21" spans="1:4" x14ac:dyDescent="0.5">
      <c r="A21" s="36">
        <v>19</v>
      </c>
      <c r="B21" s="57" t="s">
        <v>478</v>
      </c>
    </row>
    <row r="22" spans="1:4" x14ac:dyDescent="0.5">
      <c r="A22" s="36">
        <v>20</v>
      </c>
      <c r="B22" s="57" t="s">
        <v>479</v>
      </c>
      <c r="C22" s="16" t="s">
        <v>38</v>
      </c>
    </row>
    <row r="23" spans="1:4" x14ac:dyDescent="0.5">
      <c r="A23" s="36">
        <v>21</v>
      </c>
      <c r="B23" s="57" t="s">
        <v>526</v>
      </c>
    </row>
    <row r="24" spans="1:4" x14ac:dyDescent="0.5">
      <c r="A24" s="36">
        <v>22</v>
      </c>
      <c r="B24" s="57" t="s">
        <v>525</v>
      </c>
      <c r="C24" s="16" t="s">
        <v>38</v>
      </c>
    </row>
    <row r="25" spans="1:4" x14ac:dyDescent="0.5">
      <c r="A25" s="36">
        <v>23</v>
      </c>
      <c r="B25" s="57" t="s">
        <v>542</v>
      </c>
    </row>
    <row r="26" spans="1:4" x14ac:dyDescent="0.5">
      <c r="A26" s="36">
        <v>24</v>
      </c>
      <c r="B26" s="57" t="s">
        <v>555</v>
      </c>
    </row>
    <row r="27" spans="1:4" x14ac:dyDescent="0.5">
      <c r="A27" s="36">
        <v>25</v>
      </c>
      <c r="B27" s="57" t="s">
        <v>554</v>
      </c>
    </row>
    <row r="28" spans="1:4" x14ac:dyDescent="0.5">
      <c r="A28" s="36">
        <v>26</v>
      </c>
      <c r="B28" s="57" t="s">
        <v>7</v>
      </c>
    </row>
    <row r="29" spans="1:4" x14ac:dyDescent="0.5">
      <c r="A29" s="36">
        <v>27</v>
      </c>
      <c r="B29" s="57"/>
    </row>
    <row r="30" spans="1:4" x14ac:dyDescent="0.5">
      <c r="B30" s="58"/>
    </row>
    <row r="31" spans="1:4" x14ac:dyDescent="0.5">
      <c r="B31" s="58"/>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39"/>
  <sheetViews>
    <sheetView workbookViewId="0">
      <selection activeCell="A2" sqref="A2:G2"/>
    </sheetView>
  </sheetViews>
  <sheetFormatPr baseColWidth="10" defaultColWidth="11.41015625" defaultRowHeight="15.35" x14ac:dyDescent="0.5"/>
  <cols>
    <col min="1" max="1" width="13.1171875" style="16" customWidth="1"/>
    <col min="2" max="2" width="58" style="54" customWidth="1"/>
    <col min="3" max="16384" width="11.41015625" style="16"/>
  </cols>
  <sheetData>
    <row r="1" spans="1:3" ht="42.35" thickBot="1" x14ac:dyDescent="0.55000000000000004">
      <c r="A1" s="25" t="str">
        <f>Ergebnisse!A34</f>
        <v>Cholesterin (chromatographisch)</v>
      </c>
      <c r="B1" s="51">
        <v>37</v>
      </c>
      <c r="C1" s="16">
        <f>MAX($A$3:$A$39)-1</f>
        <v>36</v>
      </c>
    </row>
    <row r="2" spans="1:3" ht="15.7" thickTop="1" x14ac:dyDescent="0.5">
      <c r="A2" s="21" t="s">
        <v>34</v>
      </c>
      <c r="B2" s="52" t="s">
        <v>35</v>
      </c>
      <c r="C2" s="16" t="s">
        <v>36</v>
      </c>
    </row>
    <row r="3" spans="1:3" x14ac:dyDescent="0.5">
      <c r="A3" s="37">
        <v>1</v>
      </c>
      <c r="B3" s="53" t="s">
        <v>147</v>
      </c>
      <c r="C3" s="28"/>
    </row>
    <row r="4" spans="1:3" x14ac:dyDescent="0.5">
      <c r="A4" s="37">
        <v>2</v>
      </c>
      <c r="B4" s="53" t="s">
        <v>148</v>
      </c>
      <c r="C4" s="28" t="s">
        <v>38</v>
      </c>
    </row>
    <row r="5" spans="1:3" x14ac:dyDescent="0.5">
      <c r="A5" s="37">
        <v>3</v>
      </c>
      <c r="B5" s="53" t="s">
        <v>202</v>
      </c>
      <c r="C5" s="28"/>
    </row>
    <row r="6" spans="1:3" x14ac:dyDescent="0.5">
      <c r="A6" s="37">
        <v>4</v>
      </c>
      <c r="B6" s="53" t="s">
        <v>203</v>
      </c>
      <c r="C6" s="28" t="s">
        <v>38</v>
      </c>
    </row>
    <row r="7" spans="1:3" x14ac:dyDescent="0.5">
      <c r="A7" s="37">
        <v>5</v>
      </c>
      <c r="B7" s="53" t="s">
        <v>330</v>
      </c>
      <c r="C7" s="28"/>
    </row>
    <row r="8" spans="1:3" x14ac:dyDescent="0.5">
      <c r="A8" s="37">
        <v>6</v>
      </c>
      <c r="B8" s="53" t="s">
        <v>538</v>
      </c>
      <c r="C8" s="28" t="s">
        <v>38</v>
      </c>
    </row>
    <row r="9" spans="1:3" x14ac:dyDescent="0.5">
      <c r="A9" s="37">
        <v>7</v>
      </c>
      <c r="B9" s="69" t="s">
        <v>312</v>
      </c>
      <c r="C9" s="28"/>
    </row>
    <row r="10" spans="1:3" x14ac:dyDescent="0.5">
      <c r="A10" s="37">
        <v>8</v>
      </c>
      <c r="B10" s="69" t="s">
        <v>311</v>
      </c>
      <c r="C10" s="28" t="s">
        <v>38</v>
      </c>
    </row>
    <row r="11" spans="1:3" x14ac:dyDescent="0.5">
      <c r="A11" s="37">
        <v>9</v>
      </c>
      <c r="B11" s="53" t="s">
        <v>324</v>
      </c>
      <c r="C11" s="28"/>
    </row>
    <row r="12" spans="1:3" x14ac:dyDescent="0.5">
      <c r="A12" s="37">
        <v>10</v>
      </c>
      <c r="B12" s="53" t="s">
        <v>325</v>
      </c>
      <c r="C12" s="28" t="s">
        <v>38</v>
      </c>
    </row>
    <row r="13" spans="1:3" x14ac:dyDescent="0.5">
      <c r="A13" s="37">
        <v>11</v>
      </c>
      <c r="B13" s="53" t="s">
        <v>157</v>
      </c>
      <c r="C13" s="28"/>
    </row>
    <row r="14" spans="1:3" x14ac:dyDescent="0.5">
      <c r="A14" s="37">
        <v>12</v>
      </c>
      <c r="B14" s="53" t="s">
        <v>158</v>
      </c>
      <c r="C14" s="28" t="s">
        <v>38</v>
      </c>
    </row>
    <row r="15" spans="1:3" x14ac:dyDescent="0.5">
      <c r="A15" s="37">
        <v>13</v>
      </c>
      <c r="B15" s="53" t="s">
        <v>185</v>
      </c>
      <c r="C15" s="28"/>
    </row>
    <row r="16" spans="1:3" x14ac:dyDescent="0.5">
      <c r="A16" s="37">
        <v>14</v>
      </c>
      <c r="B16" s="53" t="s">
        <v>150</v>
      </c>
      <c r="C16" s="28"/>
    </row>
    <row r="17" spans="1:3" x14ac:dyDescent="0.5">
      <c r="A17" s="37">
        <v>15</v>
      </c>
      <c r="B17" s="54" t="s">
        <v>183</v>
      </c>
      <c r="C17" s="28"/>
    </row>
    <row r="18" spans="1:3" x14ac:dyDescent="0.5">
      <c r="A18" s="37">
        <v>16</v>
      </c>
      <c r="B18" s="53" t="s">
        <v>149</v>
      </c>
      <c r="C18" s="28"/>
    </row>
    <row r="19" spans="1:3" x14ac:dyDescent="0.5">
      <c r="A19" s="37">
        <v>17</v>
      </c>
      <c r="B19" s="53" t="s">
        <v>184</v>
      </c>
      <c r="C19" s="28"/>
    </row>
    <row r="20" spans="1:3" x14ac:dyDescent="0.5">
      <c r="A20" s="37">
        <v>18</v>
      </c>
      <c r="B20" s="53" t="s">
        <v>151</v>
      </c>
      <c r="C20" s="28"/>
    </row>
    <row r="21" spans="1:3" x14ac:dyDescent="0.5">
      <c r="A21" s="37">
        <v>19</v>
      </c>
      <c r="B21" s="54" t="s">
        <v>186</v>
      </c>
      <c r="C21" s="28"/>
    </row>
    <row r="22" spans="1:3" x14ac:dyDescent="0.5">
      <c r="A22" s="37">
        <v>20</v>
      </c>
      <c r="B22" s="54" t="s">
        <v>187</v>
      </c>
      <c r="C22" s="28"/>
    </row>
    <row r="23" spans="1:3" ht="28" x14ac:dyDescent="0.5">
      <c r="A23" s="37">
        <v>21</v>
      </c>
      <c r="B23" s="53" t="s">
        <v>204</v>
      </c>
      <c r="C23" s="28"/>
    </row>
    <row r="24" spans="1:3" ht="28" x14ac:dyDescent="0.5">
      <c r="A24" s="37">
        <v>22</v>
      </c>
      <c r="B24" s="53" t="s">
        <v>205</v>
      </c>
      <c r="C24" s="28"/>
    </row>
    <row r="25" spans="1:3" x14ac:dyDescent="0.5">
      <c r="A25" s="37">
        <v>23</v>
      </c>
      <c r="B25" s="53" t="s">
        <v>231</v>
      </c>
      <c r="C25" s="28"/>
    </row>
    <row r="26" spans="1:3" ht="28" x14ac:dyDescent="0.5">
      <c r="A26" s="37">
        <v>24</v>
      </c>
      <c r="B26" s="53" t="s">
        <v>232</v>
      </c>
      <c r="C26" s="28"/>
    </row>
    <row r="27" spans="1:3" x14ac:dyDescent="0.5">
      <c r="A27" s="37">
        <v>25</v>
      </c>
      <c r="B27" s="53" t="s">
        <v>243</v>
      </c>
      <c r="C27" s="28"/>
    </row>
    <row r="28" spans="1:3" x14ac:dyDescent="0.5">
      <c r="A28" s="37">
        <v>26</v>
      </c>
      <c r="B28" s="69" t="s">
        <v>306</v>
      </c>
      <c r="C28" s="28"/>
    </row>
    <row r="29" spans="1:3" x14ac:dyDescent="0.5">
      <c r="A29" s="37">
        <v>27</v>
      </c>
      <c r="B29" s="69" t="s">
        <v>310</v>
      </c>
      <c r="C29" s="28"/>
    </row>
    <row r="30" spans="1:3" x14ac:dyDescent="0.5">
      <c r="A30" s="37">
        <v>28</v>
      </c>
      <c r="B30" s="53" t="s">
        <v>329</v>
      </c>
      <c r="C30" s="28"/>
    </row>
    <row r="31" spans="1:3" x14ac:dyDescent="0.5">
      <c r="A31" s="37">
        <v>29</v>
      </c>
      <c r="B31" s="53" t="s">
        <v>416</v>
      </c>
      <c r="C31" s="28"/>
    </row>
    <row r="32" spans="1:3" x14ac:dyDescent="0.5">
      <c r="A32" s="37">
        <v>30</v>
      </c>
      <c r="B32" s="53" t="s">
        <v>444</v>
      </c>
      <c r="C32" s="28"/>
    </row>
    <row r="33" spans="1:3" x14ac:dyDescent="0.5">
      <c r="A33" s="37">
        <v>31</v>
      </c>
      <c r="B33" s="53" t="s">
        <v>413</v>
      </c>
      <c r="C33" s="28"/>
    </row>
    <row r="34" spans="1:3" x14ac:dyDescent="0.5">
      <c r="A34" s="37">
        <v>32</v>
      </c>
      <c r="B34" s="53" t="s">
        <v>527</v>
      </c>
      <c r="C34" s="28"/>
    </row>
    <row r="35" spans="1:3" x14ac:dyDescent="0.5">
      <c r="A35" s="37">
        <v>33</v>
      </c>
      <c r="B35" s="53" t="s">
        <v>544</v>
      </c>
      <c r="C35" s="28"/>
    </row>
    <row r="36" spans="1:3" x14ac:dyDescent="0.5">
      <c r="A36" s="37">
        <v>34</v>
      </c>
      <c r="B36" s="53" t="s">
        <v>543</v>
      </c>
      <c r="C36" s="28"/>
    </row>
    <row r="37" spans="1:3" ht="28" x14ac:dyDescent="0.5">
      <c r="A37" s="37">
        <v>35</v>
      </c>
      <c r="B37" s="53" t="s">
        <v>545</v>
      </c>
      <c r="C37" s="28"/>
    </row>
    <row r="38" spans="1:3" x14ac:dyDescent="0.5">
      <c r="A38" s="37">
        <v>36</v>
      </c>
      <c r="B38" s="53" t="s">
        <v>7</v>
      </c>
      <c r="C38" s="20"/>
    </row>
    <row r="39" spans="1:3" x14ac:dyDescent="0.5">
      <c r="A39" s="37">
        <v>37</v>
      </c>
      <c r="B39" s="53"/>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10"/>
  <sheetViews>
    <sheetView workbookViewId="0">
      <selection activeCell="A2" sqref="A2:G2"/>
    </sheetView>
  </sheetViews>
  <sheetFormatPr baseColWidth="10" defaultColWidth="11.41015625" defaultRowHeight="15.35" x14ac:dyDescent="0.5"/>
  <cols>
    <col min="1" max="1" width="13.1171875" style="16" customWidth="1"/>
    <col min="2" max="2" width="51.87890625" style="16" bestFit="1" customWidth="1"/>
    <col min="3" max="16384" width="11.41015625" style="16"/>
  </cols>
  <sheetData>
    <row r="1" spans="1:3" ht="28.35" thickBot="1" x14ac:dyDescent="0.55000000000000004">
      <c r="A1" s="25" t="str">
        <f>Ergebnisse!A35</f>
        <v>Gesamtsterine (enzymatisch)</v>
      </c>
      <c r="B1" s="24">
        <v>8</v>
      </c>
      <c r="C1" s="16">
        <f>MAX($A$3:$A$10)-1</f>
        <v>7</v>
      </c>
    </row>
    <row r="2" spans="1:3" ht="15.7" thickTop="1" x14ac:dyDescent="0.5">
      <c r="A2" s="21" t="s">
        <v>34</v>
      </c>
      <c r="B2" s="21" t="s">
        <v>35</v>
      </c>
      <c r="C2" s="16" t="s">
        <v>36</v>
      </c>
    </row>
    <row r="3" spans="1:3" x14ac:dyDescent="0.5">
      <c r="A3" s="36">
        <v>1</v>
      </c>
      <c r="B3" s="44" t="s">
        <v>94</v>
      </c>
      <c r="C3" s="29"/>
    </row>
    <row r="4" spans="1:3" x14ac:dyDescent="0.5">
      <c r="A4" s="36">
        <v>2</v>
      </c>
      <c r="B4" s="44" t="s">
        <v>234</v>
      </c>
      <c r="C4" s="29"/>
    </row>
    <row r="5" spans="1:3" x14ac:dyDescent="0.5">
      <c r="A5" s="36">
        <v>3</v>
      </c>
      <c r="B5" s="44" t="s">
        <v>236</v>
      </c>
      <c r="C5" s="29" t="s">
        <v>38</v>
      </c>
    </row>
    <row r="6" spans="1:3" x14ac:dyDescent="0.5">
      <c r="A6" s="36">
        <v>4</v>
      </c>
      <c r="B6" s="44" t="s">
        <v>237</v>
      </c>
      <c r="C6" s="29"/>
    </row>
    <row r="7" spans="1:3" x14ac:dyDescent="0.5">
      <c r="A7" s="36">
        <v>5</v>
      </c>
      <c r="B7" s="44" t="s">
        <v>238</v>
      </c>
      <c r="C7" s="29" t="s">
        <v>38</v>
      </c>
    </row>
    <row r="8" spans="1:3" x14ac:dyDescent="0.5">
      <c r="A8" s="36">
        <v>6</v>
      </c>
      <c r="B8" s="44" t="s">
        <v>413</v>
      </c>
      <c r="C8" s="29"/>
    </row>
    <row r="9" spans="1:3" x14ac:dyDescent="0.5">
      <c r="A9" s="36">
        <v>7</v>
      </c>
      <c r="B9" s="20" t="s">
        <v>7</v>
      </c>
      <c r="C9" s="20"/>
    </row>
    <row r="10" spans="1:3" x14ac:dyDescent="0.5">
      <c r="A10" s="36">
        <v>8</v>
      </c>
      <c r="B10" s="15"/>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H12"/>
  <sheetViews>
    <sheetView workbookViewId="0">
      <selection activeCell="A2" sqref="A2:G2"/>
    </sheetView>
  </sheetViews>
  <sheetFormatPr baseColWidth="10" defaultColWidth="11.41015625" defaultRowHeight="15.35" x14ac:dyDescent="0.5"/>
  <cols>
    <col min="1" max="1" width="13.1171875" style="16" customWidth="1"/>
    <col min="2" max="2" width="51.87890625" style="16" bestFit="1" customWidth="1"/>
    <col min="3" max="16384" width="11.41015625" style="16"/>
  </cols>
  <sheetData>
    <row r="1" spans="1:8" ht="15.7" thickBot="1" x14ac:dyDescent="0.55000000000000004">
      <c r="A1" s="25" t="s">
        <v>209</v>
      </c>
      <c r="B1" s="24">
        <v>10</v>
      </c>
      <c r="C1" s="16">
        <f>MAX($A$3:$A$12)-1</f>
        <v>9</v>
      </c>
    </row>
    <row r="2" spans="1:8" ht="15.7" thickTop="1" x14ac:dyDescent="0.5">
      <c r="A2" s="21" t="s">
        <v>34</v>
      </c>
      <c r="B2" s="21" t="s">
        <v>35</v>
      </c>
      <c r="C2" s="16" t="s">
        <v>36</v>
      </c>
    </row>
    <row r="3" spans="1:8" x14ac:dyDescent="0.5">
      <c r="A3" s="37">
        <v>1</v>
      </c>
      <c r="B3" s="20" t="s">
        <v>216</v>
      </c>
    </row>
    <row r="4" spans="1:8" x14ac:dyDescent="0.5">
      <c r="A4" s="37">
        <v>2</v>
      </c>
      <c r="B4" s="20" t="s">
        <v>217</v>
      </c>
      <c r="C4" s="16" t="s">
        <v>38</v>
      </c>
    </row>
    <row r="5" spans="1:8" x14ac:dyDescent="0.5">
      <c r="A5" s="37">
        <v>3</v>
      </c>
      <c r="B5" s="20" t="s">
        <v>218</v>
      </c>
    </row>
    <row r="6" spans="1:8" x14ac:dyDescent="0.5">
      <c r="A6" s="37">
        <v>4</v>
      </c>
      <c r="B6" s="20" t="s">
        <v>219</v>
      </c>
    </row>
    <row r="7" spans="1:8" x14ac:dyDescent="0.5">
      <c r="A7" s="37">
        <v>5</v>
      </c>
      <c r="B7" s="20" t="s">
        <v>242</v>
      </c>
    </row>
    <row r="8" spans="1:8" ht="15.75" customHeight="1" x14ac:dyDescent="0.5">
      <c r="A8" s="37">
        <v>6</v>
      </c>
      <c r="B8" s="20" t="s">
        <v>299</v>
      </c>
      <c r="C8" s="20"/>
      <c r="D8" s="20"/>
      <c r="E8" s="20"/>
      <c r="F8" s="20"/>
      <c r="G8" s="20"/>
      <c r="H8" s="20"/>
    </row>
    <row r="9" spans="1:8" ht="15.75" customHeight="1" x14ac:dyDescent="0.5">
      <c r="A9" s="37">
        <v>7</v>
      </c>
      <c r="B9" s="20" t="s">
        <v>333</v>
      </c>
      <c r="C9" s="20"/>
      <c r="D9" s="20"/>
      <c r="E9" s="20"/>
      <c r="F9" s="20"/>
      <c r="G9" s="20"/>
      <c r="H9" s="20"/>
    </row>
    <row r="10" spans="1:8" ht="15.75" customHeight="1" x14ac:dyDescent="0.5">
      <c r="A10" s="37">
        <v>8</v>
      </c>
      <c r="B10" s="20" t="s">
        <v>417</v>
      </c>
      <c r="C10" s="20"/>
      <c r="D10" s="20"/>
      <c r="E10" s="20"/>
      <c r="F10" s="20"/>
      <c r="G10" s="20"/>
      <c r="H10" s="20"/>
    </row>
    <row r="11" spans="1:8" x14ac:dyDescent="0.5">
      <c r="A11" s="37">
        <v>9</v>
      </c>
      <c r="B11" s="53" t="s">
        <v>7</v>
      </c>
    </row>
    <row r="12" spans="1:8" x14ac:dyDescent="0.5">
      <c r="A12" s="37">
        <v>10</v>
      </c>
      <c r="B12" s="15"/>
    </row>
  </sheetData>
  <phoneticPr fontId="0" type="noConversion"/>
  <hyperlinks>
    <hyperlink ref="B65477" r:id="rId1" display="ergebnisse@lvus.de" xr:uid="{00000000-0004-0000-1800-000000000000}"/>
  </hyperlinks>
  <pageMargins left="0.78740157499999996" right="0.78740157499999996" top="0.984251969" bottom="0.984251969" header="0.4921259845" footer="0.4921259845"/>
  <pageSetup paperSize="9" orientation="portrait" r:id="rId2"/>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D37"/>
  <sheetViews>
    <sheetView workbookViewId="0">
      <selection activeCell="A2" sqref="A2:G2"/>
    </sheetView>
  </sheetViews>
  <sheetFormatPr baseColWidth="10" defaultColWidth="11.41015625" defaultRowHeight="14" x14ac:dyDescent="0.45"/>
  <cols>
    <col min="1" max="1" width="15" style="15" customWidth="1"/>
    <col min="2" max="2" width="55.1171875" style="15" customWidth="1"/>
    <col min="3" max="16384" width="11.41015625" style="15"/>
  </cols>
  <sheetData>
    <row r="1" spans="1:4" ht="14.35" thickBot="1" x14ac:dyDescent="0.5">
      <c r="A1" s="25" t="s">
        <v>251</v>
      </c>
      <c r="B1" s="23">
        <v>33</v>
      </c>
      <c r="C1" s="15">
        <f>MAX($A$3:$A$35)-1</f>
        <v>32</v>
      </c>
    </row>
    <row r="2" spans="1:4" ht="14.35" thickTop="1" x14ac:dyDescent="0.45">
      <c r="A2" s="17" t="s">
        <v>34</v>
      </c>
      <c r="B2" s="17" t="s">
        <v>35</v>
      </c>
      <c r="C2" s="15" t="s">
        <v>36</v>
      </c>
    </row>
    <row r="3" spans="1:4" x14ac:dyDescent="0.45">
      <c r="A3" s="37">
        <v>1</v>
      </c>
      <c r="B3" s="37" t="s">
        <v>252</v>
      </c>
      <c r="C3" s="20"/>
      <c r="D3" s="31"/>
    </row>
    <row r="4" spans="1:4" x14ac:dyDescent="0.45">
      <c r="A4" s="37">
        <v>2</v>
      </c>
      <c r="B4" s="37" t="s">
        <v>253</v>
      </c>
      <c r="C4" s="15" t="s">
        <v>38</v>
      </c>
    </row>
    <row r="5" spans="1:4" x14ac:dyDescent="0.45">
      <c r="A5" s="37">
        <v>3</v>
      </c>
      <c r="B5" s="37" t="s">
        <v>513</v>
      </c>
      <c r="C5" s="20"/>
    </row>
    <row r="6" spans="1:4" x14ac:dyDescent="0.45">
      <c r="A6" s="37">
        <v>4</v>
      </c>
      <c r="B6" s="37" t="s">
        <v>514</v>
      </c>
      <c r="C6" s="15" t="s">
        <v>38</v>
      </c>
    </row>
    <row r="7" spans="1:4" x14ac:dyDescent="0.45">
      <c r="A7" s="37">
        <v>5</v>
      </c>
      <c r="B7" s="37" t="s">
        <v>254</v>
      </c>
    </row>
    <row r="8" spans="1:4" x14ac:dyDescent="0.45">
      <c r="A8" s="37">
        <v>6</v>
      </c>
      <c r="B8" s="37" t="s">
        <v>255</v>
      </c>
      <c r="C8" s="15" t="s">
        <v>38</v>
      </c>
    </row>
    <row r="9" spans="1:4" x14ac:dyDescent="0.45">
      <c r="A9" s="37">
        <v>7</v>
      </c>
      <c r="B9" s="37" t="s">
        <v>256</v>
      </c>
    </row>
    <row r="10" spans="1:4" x14ac:dyDescent="0.45">
      <c r="A10" s="37">
        <v>8</v>
      </c>
      <c r="B10" s="37" t="s">
        <v>257</v>
      </c>
      <c r="C10" s="15" t="s">
        <v>38</v>
      </c>
    </row>
    <row r="11" spans="1:4" x14ac:dyDescent="0.45">
      <c r="A11" s="37">
        <v>9</v>
      </c>
      <c r="B11" s="37" t="s">
        <v>445</v>
      </c>
    </row>
    <row r="12" spans="1:4" x14ac:dyDescent="0.45">
      <c r="A12" s="37">
        <v>10</v>
      </c>
      <c r="B12" s="37" t="s">
        <v>446</v>
      </c>
      <c r="C12" s="15" t="s">
        <v>38</v>
      </c>
    </row>
    <row r="13" spans="1:4" x14ac:dyDescent="0.45">
      <c r="A13" s="37">
        <v>11</v>
      </c>
      <c r="B13" s="37" t="s">
        <v>331</v>
      </c>
    </row>
    <row r="14" spans="1:4" x14ac:dyDescent="0.45">
      <c r="A14" s="37">
        <v>12</v>
      </c>
      <c r="B14" s="37" t="s">
        <v>332</v>
      </c>
      <c r="C14" s="15" t="s">
        <v>38</v>
      </c>
    </row>
    <row r="15" spans="1:4" x14ac:dyDescent="0.45">
      <c r="A15" s="37">
        <v>13</v>
      </c>
      <c r="B15" s="37" t="s">
        <v>258</v>
      </c>
    </row>
    <row r="16" spans="1:4" x14ac:dyDescent="0.45">
      <c r="A16" s="37">
        <v>14</v>
      </c>
      <c r="B16" s="37" t="s">
        <v>259</v>
      </c>
      <c r="C16" s="15" t="s">
        <v>38</v>
      </c>
    </row>
    <row r="17" spans="1:3" x14ac:dyDescent="0.45">
      <c r="A17" s="37">
        <v>15</v>
      </c>
      <c r="B17" s="37" t="s">
        <v>260</v>
      </c>
    </row>
    <row r="18" spans="1:3" x14ac:dyDescent="0.45">
      <c r="A18" s="37">
        <v>16</v>
      </c>
      <c r="B18" s="37" t="s">
        <v>261</v>
      </c>
      <c r="C18" s="15" t="s">
        <v>38</v>
      </c>
    </row>
    <row r="19" spans="1:3" x14ac:dyDescent="0.45">
      <c r="A19" s="37">
        <v>17</v>
      </c>
      <c r="B19" s="37" t="s">
        <v>262</v>
      </c>
    </row>
    <row r="20" spans="1:3" x14ac:dyDescent="0.45">
      <c r="A20" s="37">
        <v>18</v>
      </c>
      <c r="B20" s="37" t="s">
        <v>263</v>
      </c>
      <c r="C20" s="15" t="s">
        <v>38</v>
      </c>
    </row>
    <row r="21" spans="1:3" x14ac:dyDescent="0.45">
      <c r="A21" s="37">
        <v>19</v>
      </c>
      <c r="B21" s="37" t="s">
        <v>522</v>
      </c>
    </row>
    <row r="22" spans="1:3" x14ac:dyDescent="0.45">
      <c r="A22" s="37">
        <v>20</v>
      </c>
      <c r="B22" s="37" t="s">
        <v>523</v>
      </c>
      <c r="C22" s="15" t="s">
        <v>38</v>
      </c>
    </row>
    <row r="23" spans="1:3" x14ac:dyDescent="0.45">
      <c r="A23" s="37">
        <v>21</v>
      </c>
      <c r="B23" s="37" t="s">
        <v>302</v>
      </c>
    </row>
    <row r="24" spans="1:3" x14ac:dyDescent="0.45">
      <c r="A24" s="37">
        <v>22</v>
      </c>
      <c r="B24" s="37" t="s">
        <v>303</v>
      </c>
      <c r="C24" s="15" t="s">
        <v>38</v>
      </c>
    </row>
    <row r="25" spans="1:3" x14ac:dyDescent="0.45">
      <c r="A25" s="37">
        <v>23</v>
      </c>
      <c r="B25" s="37" t="s">
        <v>300</v>
      </c>
    </row>
    <row r="26" spans="1:3" x14ac:dyDescent="0.45">
      <c r="A26" s="37">
        <v>24</v>
      </c>
      <c r="B26" s="37" t="s">
        <v>301</v>
      </c>
      <c r="C26" s="15" t="s">
        <v>38</v>
      </c>
    </row>
    <row r="27" spans="1:3" x14ac:dyDescent="0.45">
      <c r="A27" s="37">
        <v>25</v>
      </c>
      <c r="B27" s="37" t="s">
        <v>264</v>
      </c>
    </row>
    <row r="28" spans="1:3" x14ac:dyDescent="0.45">
      <c r="A28" s="37">
        <v>26</v>
      </c>
      <c r="B28" s="37" t="s">
        <v>265</v>
      </c>
    </row>
    <row r="29" spans="1:3" x14ac:dyDescent="0.45">
      <c r="A29" s="37">
        <v>27</v>
      </c>
      <c r="B29" s="37" t="s">
        <v>266</v>
      </c>
    </row>
    <row r="30" spans="1:3" x14ac:dyDescent="0.45">
      <c r="A30" s="37">
        <v>28</v>
      </c>
      <c r="B30" s="37" t="s">
        <v>267</v>
      </c>
    </row>
    <row r="31" spans="1:3" x14ac:dyDescent="0.45">
      <c r="A31" s="37">
        <v>29</v>
      </c>
      <c r="B31" s="37" t="s">
        <v>304</v>
      </c>
    </row>
    <row r="32" spans="1:3" x14ac:dyDescent="0.45">
      <c r="A32" s="37">
        <v>30</v>
      </c>
      <c r="B32" s="37" t="s">
        <v>512</v>
      </c>
    </row>
    <row r="33" spans="1:2" x14ac:dyDescent="0.45">
      <c r="A33" s="37">
        <v>31</v>
      </c>
      <c r="B33" s="37" t="s">
        <v>413</v>
      </c>
    </row>
    <row r="34" spans="1:2" x14ac:dyDescent="0.45">
      <c r="A34" s="37">
        <v>32</v>
      </c>
      <c r="B34" s="37" t="s">
        <v>7</v>
      </c>
    </row>
    <row r="35" spans="1:2" x14ac:dyDescent="0.45">
      <c r="A35" s="37">
        <v>33</v>
      </c>
      <c r="B35" s="37"/>
    </row>
    <row r="36" spans="1:2" x14ac:dyDescent="0.45">
      <c r="B36" s="37"/>
    </row>
    <row r="37" spans="1:2" x14ac:dyDescent="0.45">
      <c r="B37" s="37"/>
    </row>
  </sheetData>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BC07-FA72-4089-B957-22CDBB6EF4F3}">
  <dimension ref="A1:C7"/>
  <sheetViews>
    <sheetView workbookViewId="0">
      <selection sqref="A1:C1"/>
    </sheetView>
  </sheetViews>
  <sheetFormatPr baseColWidth="10" defaultColWidth="11.41015625" defaultRowHeight="14" x14ac:dyDescent="0.45"/>
  <cols>
    <col min="1" max="3" width="27.5859375" style="158" customWidth="1"/>
    <col min="4" max="16384" width="11.41015625" style="158"/>
  </cols>
  <sheetData>
    <row r="1" spans="1:3" s="155" customFormat="1" ht="15" x14ac:dyDescent="0.45">
      <c r="A1" s="154" t="s">
        <v>188</v>
      </c>
      <c r="B1" s="154"/>
      <c r="C1" s="154"/>
    </row>
    <row r="2" spans="1:3" s="155" customFormat="1" ht="79.7" customHeight="1" x14ac:dyDescent="0.45">
      <c r="A2" s="156" t="s">
        <v>557</v>
      </c>
      <c r="B2" s="157"/>
      <c r="C2" s="157"/>
    </row>
    <row r="3" spans="1:3" s="155" customFormat="1" ht="66.2" customHeight="1" x14ac:dyDescent="0.45">
      <c r="A3" s="156" t="s">
        <v>191</v>
      </c>
      <c r="B3" s="157"/>
      <c r="C3" s="157"/>
    </row>
    <row r="4" spans="1:3" s="155" customFormat="1" ht="45" customHeight="1" x14ac:dyDescent="0.45">
      <c r="A4" s="156" t="s">
        <v>189</v>
      </c>
      <c r="B4" s="157"/>
      <c r="C4" s="157"/>
    </row>
    <row r="5" spans="1:3" s="155" customFormat="1" ht="45" customHeight="1" x14ac:dyDescent="0.45">
      <c r="A5" s="156" t="s">
        <v>192</v>
      </c>
      <c r="B5" s="156"/>
      <c r="C5" s="156"/>
    </row>
    <row r="6" spans="1:3" s="155" customFormat="1" ht="70.2" customHeight="1" x14ac:dyDescent="0.45">
      <c r="A6" s="156" t="s">
        <v>193</v>
      </c>
      <c r="B6" s="157"/>
      <c r="C6" s="157"/>
    </row>
    <row r="7" spans="1:3" s="155" customFormat="1" ht="65.25" customHeight="1" x14ac:dyDescent="0.45">
      <c r="A7" s="156" t="s">
        <v>558</v>
      </c>
      <c r="B7" s="157"/>
      <c r="C7" s="157"/>
    </row>
  </sheetData>
  <sheetProtection algorithmName="SHA-512" hashValue="N/DsENCVo5fC8Wl7b/N3mfIdDOzYv8DoNdrkm7N56vnNZ6ytb08zFPNdJRkkYcP0lOisqRCfhR3Xo9BBwaAuEg==" saltValue="inQk1xwNeyqed5D0Thdbsg==" spinCount="100000" sheet="1" objects="1" scenarios="1"/>
  <mergeCells count="7">
    <mergeCell ref="A7:C7"/>
    <mergeCell ref="A1:C1"/>
    <mergeCell ref="A2:C2"/>
    <mergeCell ref="A3:C3"/>
    <mergeCell ref="A4:C4"/>
    <mergeCell ref="A5:C5"/>
    <mergeCell ref="A6:C6"/>
  </mergeCells>
  <pageMargins left="0.98425196850393704" right="0.59055118110236227" top="0.78740157480314965" bottom="0.78740157480314965" header="0.39370078740157483" footer="0.39370078740157483"/>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A3435C-B57B-4E59-B5A9-CD434182DDFB}">
  <dimension ref="A1:D16"/>
  <sheetViews>
    <sheetView workbookViewId="0"/>
  </sheetViews>
  <sheetFormatPr baseColWidth="10" defaultColWidth="11.41015625" defaultRowHeight="15.35" x14ac:dyDescent="0.5"/>
  <cols>
    <col min="1" max="3" width="27.5859375" style="164" customWidth="1"/>
    <col min="4" max="16384" width="11.41015625" style="164"/>
  </cols>
  <sheetData>
    <row r="1" spans="1:4" s="160" customFormat="1" x14ac:dyDescent="0.45">
      <c r="A1" s="159" t="s">
        <v>11</v>
      </c>
      <c r="B1" s="159"/>
      <c r="C1" s="159"/>
      <c r="D1" s="159"/>
    </row>
    <row r="2" spans="1:4" s="160" customFormat="1" ht="72" customHeight="1" x14ac:dyDescent="0.45">
      <c r="A2" s="161" t="s">
        <v>24</v>
      </c>
      <c r="B2" s="162"/>
      <c r="C2" s="162"/>
    </row>
    <row r="3" spans="1:4" s="160" customFormat="1" ht="59.45" customHeight="1" x14ac:dyDescent="0.45">
      <c r="A3" s="161" t="s">
        <v>25</v>
      </c>
      <c r="B3" s="162"/>
      <c r="C3" s="162"/>
    </row>
    <row r="4" spans="1:4" s="160" customFormat="1" ht="108" customHeight="1" x14ac:dyDescent="0.45">
      <c r="A4" s="161" t="s">
        <v>26</v>
      </c>
      <c r="B4" s="162"/>
      <c r="C4" s="162"/>
    </row>
    <row r="5" spans="1:4" s="160" customFormat="1" ht="154.5" customHeight="1" x14ac:dyDescent="0.45">
      <c r="A5" s="161" t="s">
        <v>27</v>
      </c>
      <c r="B5" s="161"/>
      <c r="C5" s="161"/>
    </row>
    <row r="6" spans="1:4" s="160" customFormat="1" ht="141.94999999999999" customHeight="1" x14ac:dyDescent="0.45">
      <c r="A6" s="161" t="s">
        <v>28</v>
      </c>
      <c r="B6" s="161"/>
      <c r="C6" s="161"/>
    </row>
    <row r="7" spans="1:4" s="160" customFormat="1" ht="195.2" customHeight="1" x14ac:dyDescent="0.45">
      <c r="A7" s="161" t="s">
        <v>559</v>
      </c>
      <c r="B7" s="162"/>
      <c r="C7" s="162"/>
    </row>
    <row r="8" spans="1:4" s="160" customFormat="1" ht="79.7" customHeight="1" x14ac:dyDescent="0.45">
      <c r="A8" s="161" t="s">
        <v>47</v>
      </c>
      <c r="B8" s="162"/>
      <c r="C8" s="162"/>
    </row>
    <row r="9" spans="1:4" x14ac:dyDescent="0.5">
      <c r="A9" s="163"/>
      <c r="B9" s="163"/>
      <c r="C9" s="163"/>
    </row>
    <row r="10" spans="1:4" x14ac:dyDescent="0.5">
      <c r="A10" s="163"/>
      <c r="B10" s="163"/>
      <c r="C10" s="163"/>
    </row>
    <row r="11" spans="1:4" x14ac:dyDescent="0.5">
      <c r="A11" s="163"/>
      <c r="B11" s="163"/>
      <c r="C11" s="163"/>
    </row>
    <row r="12" spans="1:4" x14ac:dyDescent="0.5">
      <c r="A12" s="163"/>
      <c r="B12" s="163"/>
      <c r="C12" s="163"/>
    </row>
    <row r="13" spans="1:4" x14ac:dyDescent="0.5">
      <c r="A13" s="163"/>
      <c r="B13" s="163"/>
      <c r="C13" s="163"/>
    </row>
    <row r="14" spans="1:4" x14ac:dyDescent="0.5">
      <c r="A14" s="163"/>
      <c r="B14" s="163"/>
      <c r="C14" s="163"/>
    </row>
    <row r="15" spans="1:4" x14ac:dyDescent="0.5">
      <c r="A15" s="163"/>
      <c r="B15" s="163"/>
      <c r="C15" s="163"/>
    </row>
    <row r="16" spans="1:4" x14ac:dyDescent="0.5">
      <c r="A16" s="163"/>
      <c r="B16" s="163"/>
      <c r="C16" s="163"/>
    </row>
  </sheetData>
  <sheetProtection algorithmName="SHA-512" hashValue="w3LroHQa9l4cOmMOArNuvjyluoxnqeKUlebmAeUftYJ1neZ931/bWaKAfM3Wk1Lol9gWch971Pa1lyroGjko5w==" saltValue="9dOGLywZfCXPo5RX8Z6vlg==" spinCount="100000" sheet="1" objects="1" scenarios="1"/>
  <mergeCells count="15">
    <mergeCell ref="A14:C14"/>
    <mergeCell ref="A15:C15"/>
    <mergeCell ref="A16:C16"/>
    <mergeCell ref="A8:C8"/>
    <mergeCell ref="A9:C9"/>
    <mergeCell ref="A10:C10"/>
    <mergeCell ref="A11:C11"/>
    <mergeCell ref="A12:C12"/>
    <mergeCell ref="A13:C13"/>
    <mergeCell ref="A2:C2"/>
    <mergeCell ref="A3:C3"/>
    <mergeCell ref="A4:C4"/>
    <mergeCell ref="A5:C5"/>
    <mergeCell ref="A6:C6"/>
    <mergeCell ref="A7:C7"/>
  </mergeCells>
  <pageMargins left="0.98425196850393704" right="0.59055118110236227" top="0.78740157480314965" bottom="0.59055118110236227" header="0.51181102362204722" footer="0.51181102362204722"/>
  <pageSetup paperSize="9" scale="95" orientation="portrait" r:id="rId1"/>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BBF0CD-4818-4360-BF45-1C388C99E7C7}">
  <sheetPr>
    <pageSetUpPr fitToPage="1"/>
  </sheetPr>
  <dimension ref="A1:E11"/>
  <sheetViews>
    <sheetView workbookViewId="0">
      <selection sqref="A1:C1"/>
    </sheetView>
  </sheetViews>
  <sheetFormatPr baseColWidth="10" defaultColWidth="11.41015625" defaultRowHeight="15.35" x14ac:dyDescent="0.5"/>
  <cols>
    <col min="1" max="3" width="27.5859375" style="166" customWidth="1"/>
    <col min="4" max="16384" width="11.41015625" style="166"/>
  </cols>
  <sheetData>
    <row r="1" spans="1:5" ht="27.75" customHeight="1" x14ac:dyDescent="0.5">
      <c r="A1" s="165" t="s">
        <v>560</v>
      </c>
      <c r="B1" s="165"/>
      <c r="C1" s="165"/>
    </row>
    <row r="2" spans="1:5" s="167" customFormat="1" ht="100.2" customHeight="1" x14ac:dyDescent="0.45">
      <c r="A2" s="161" t="s">
        <v>561</v>
      </c>
      <c r="B2" s="162"/>
      <c r="C2" s="162"/>
      <c r="E2" s="168"/>
    </row>
    <row r="3" spans="1:5" s="167" customFormat="1" ht="45" customHeight="1" x14ac:dyDescent="0.45">
      <c r="A3" s="161" t="s">
        <v>562</v>
      </c>
      <c r="B3" s="162"/>
      <c r="C3" s="162"/>
      <c r="E3" s="168"/>
    </row>
    <row r="4" spans="1:5" s="167" customFormat="1" ht="66.75" customHeight="1" x14ac:dyDescent="0.45">
      <c r="A4" s="169" t="s">
        <v>563</v>
      </c>
      <c r="B4" s="170"/>
      <c r="C4" s="171"/>
      <c r="E4" s="168"/>
    </row>
    <row r="5" spans="1:5" ht="30.7" x14ac:dyDescent="0.5">
      <c r="A5" s="172" t="s">
        <v>39</v>
      </c>
      <c r="B5" s="172" t="s">
        <v>46</v>
      </c>
    </row>
    <row r="6" spans="1:5" x14ac:dyDescent="0.5">
      <c r="A6" s="173">
        <v>1379</v>
      </c>
      <c r="B6" s="173">
        <v>1380</v>
      </c>
    </row>
    <row r="7" spans="1:5" x14ac:dyDescent="0.5">
      <c r="A7" s="173">
        <v>179.34</v>
      </c>
      <c r="B7" s="173">
        <v>179</v>
      </c>
    </row>
    <row r="8" spans="1:5" x14ac:dyDescent="0.5">
      <c r="A8" s="173">
        <v>80.12</v>
      </c>
      <c r="B8" s="173">
        <v>80.099999999999994</v>
      </c>
    </row>
    <row r="9" spans="1:5" x14ac:dyDescent="0.5">
      <c r="A9" s="173">
        <v>7.8</v>
      </c>
      <c r="B9" s="174">
        <v>7.8</v>
      </c>
    </row>
    <row r="10" spans="1:5" ht="24" hidden="1" customHeight="1" x14ac:dyDescent="0.5">
      <c r="A10" s="175"/>
      <c r="B10" s="176"/>
      <c r="C10" s="176"/>
    </row>
    <row r="11" spans="1:5" x14ac:dyDescent="0.5">
      <c r="A11" s="173">
        <v>7.8320000000000001E-2</v>
      </c>
      <c r="B11" s="177">
        <v>7.8299999999999995E-2</v>
      </c>
    </row>
  </sheetData>
  <sheetProtection algorithmName="SHA-512" hashValue="4L5Z2RoxpIzHEkDvv1bum4kiiOvyIpIZ+IVoxmHamu+QB015ZWn7sjB3uHMFRGDdfZh9LXYYncsJIRfJ3ITx1A==" saltValue="H7Q5Yo989VW6yRPeFEhP5w==" spinCount="100000" sheet="1" objects="1" scenarios="1"/>
  <mergeCells count="5">
    <mergeCell ref="A1:C1"/>
    <mergeCell ref="A2:C2"/>
    <mergeCell ref="A3:C3"/>
    <mergeCell ref="A4:C4"/>
    <mergeCell ref="A10:C10"/>
  </mergeCells>
  <pageMargins left="0.94488188976377963" right="0.59055118110236227" top="0.70866141732283472" bottom="0.51181102362204722" header="0.39370078740157483" footer="0.39370078740157483"/>
  <pageSetup paperSize="9" scale="78" orientation="portrait" r:id="rId1"/>
  <headerFooter alignWithMargins="0"/>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D51560-1699-43A8-831B-8D5F79D3D056}">
  <dimension ref="A1:H20"/>
  <sheetViews>
    <sheetView zoomScaleNormal="100" workbookViewId="0">
      <selection sqref="A1:H1"/>
    </sheetView>
  </sheetViews>
  <sheetFormatPr baseColWidth="10" defaultColWidth="11.41015625" defaultRowHeight="14" x14ac:dyDescent="0.45"/>
  <cols>
    <col min="1" max="8" width="10.5859375" style="183" customWidth="1"/>
    <col min="9" max="256" width="11.41015625" style="183"/>
    <col min="257" max="264" width="10.5859375" style="183" customWidth="1"/>
    <col min="265" max="512" width="11.41015625" style="183"/>
    <col min="513" max="520" width="10.5859375" style="183" customWidth="1"/>
    <col min="521" max="768" width="11.41015625" style="183"/>
    <col min="769" max="776" width="10.5859375" style="183" customWidth="1"/>
    <col min="777" max="1024" width="11.41015625" style="183"/>
    <col min="1025" max="1032" width="10.5859375" style="183" customWidth="1"/>
    <col min="1033" max="1280" width="11.41015625" style="183"/>
    <col min="1281" max="1288" width="10.5859375" style="183" customWidth="1"/>
    <col min="1289" max="1536" width="11.41015625" style="183"/>
    <col min="1537" max="1544" width="10.5859375" style="183" customWidth="1"/>
    <col min="1545" max="1792" width="11.41015625" style="183"/>
    <col min="1793" max="1800" width="10.5859375" style="183" customWidth="1"/>
    <col min="1801" max="2048" width="11.41015625" style="183"/>
    <col min="2049" max="2056" width="10.5859375" style="183" customWidth="1"/>
    <col min="2057" max="2304" width="11.41015625" style="183"/>
    <col min="2305" max="2312" width="10.5859375" style="183" customWidth="1"/>
    <col min="2313" max="2560" width="11.41015625" style="183"/>
    <col min="2561" max="2568" width="10.5859375" style="183" customWidth="1"/>
    <col min="2569" max="2816" width="11.41015625" style="183"/>
    <col min="2817" max="2824" width="10.5859375" style="183" customWidth="1"/>
    <col min="2825" max="3072" width="11.41015625" style="183"/>
    <col min="3073" max="3080" width="10.5859375" style="183" customWidth="1"/>
    <col min="3081" max="3328" width="11.41015625" style="183"/>
    <col min="3329" max="3336" width="10.5859375" style="183" customWidth="1"/>
    <col min="3337" max="3584" width="11.41015625" style="183"/>
    <col min="3585" max="3592" width="10.5859375" style="183" customWidth="1"/>
    <col min="3593" max="3840" width="11.41015625" style="183"/>
    <col min="3841" max="3848" width="10.5859375" style="183" customWidth="1"/>
    <col min="3849" max="4096" width="11.41015625" style="183"/>
    <col min="4097" max="4104" width="10.5859375" style="183" customWidth="1"/>
    <col min="4105" max="4352" width="11.41015625" style="183"/>
    <col min="4353" max="4360" width="10.5859375" style="183" customWidth="1"/>
    <col min="4361" max="4608" width="11.41015625" style="183"/>
    <col min="4609" max="4616" width="10.5859375" style="183" customWidth="1"/>
    <col min="4617" max="4864" width="11.41015625" style="183"/>
    <col min="4865" max="4872" width="10.5859375" style="183" customWidth="1"/>
    <col min="4873" max="5120" width="11.41015625" style="183"/>
    <col min="5121" max="5128" width="10.5859375" style="183" customWidth="1"/>
    <col min="5129" max="5376" width="11.41015625" style="183"/>
    <col min="5377" max="5384" width="10.5859375" style="183" customWidth="1"/>
    <col min="5385" max="5632" width="11.41015625" style="183"/>
    <col min="5633" max="5640" width="10.5859375" style="183" customWidth="1"/>
    <col min="5641" max="5888" width="11.41015625" style="183"/>
    <col min="5889" max="5896" width="10.5859375" style="183" customWidth="1"/>
    <col min="5897" max="6144" width="11.41015625" style="183"/>
    <col min="6145" max="6152" width="10.5859375" style="183" customWidth="1"/>
    <col min="6153" max="6400" width="11.41015625" style="183"/>
    <col min="6401" max="6408" width="10.5859375" style="183" customWidth="1"/>
    <col min="6409" max="6656" width="11.41015625" style="183"/>
    <col min="6657" max="6664" width="10.5859375" style="183" customWidth="1"/>
    <col min="6665" max="6912" width="11.41015625" style="183"/>
    <col min="6913" max="6920" width="10.5859375" style="183" customWidth="1"/>
    <col min="6921" max="7168" width="11.41015625" style="183"/>
    <col min="7169" max="7176" width="10.5859375" style="183" customWidth="1"/>
    <col min="7177" max="7424" width="11.41015625" style="183"/>
    <col min="7425" max="7432" width="10.5859375" style="183" customWidth="1"/>
    <col min="7433" max="7680" width="11.41015625" style="183"/>
    <col min="7681" max="7688" width="10.5859375" style="183" customWidth="1"/>
    <col min="7689" max="7936" width="11.41015625" style="183"/>
    <col min="7937" max="7944" width="10.5859375" style="183" customWidth="1"/>
    <col min="7945" max="8192" width="11.41015625" style="183"/>
    <col min="8193" max="8200" width="10.5859375" style="183" customWidth="1"/>
    <col min="8201" max="8448" width="11.41015625" style="183"/>
    <col min="8449" max="8456" width="10.5859375" style="183" customWidth="1"/>
    <col min="8457" max="8704" width="11.41015625" style="183"/>
    <col min="8705" max="8712" width="10.5859375" style="183" customWidth="1"/>
    <col min="8713" max="8960" width="11.41015625" style="183"/>
    <col min="8961" max="8968" width="10.5859375" style="183" customWidth="1"/>
    <col min="8969" max="9216" width="11.41015625" style="183"/>
    <col min="9217" max="9224" width="10.5859375" style="183" customWidth="1"/>
    <col min="9225" max="9472" width="11.41015625" style="183"/>
    <col min="9473" max="9480" width="10.5859375" style="183" customWidth="1"/>
    <col min="9481" max="9728" width="11.41015625" style="183"/>
    <col min="9729" max="9736" width="10.5859375" style="183" customWidth="1"/>
    <col min="9737" max="9984" width="11.41015625" style="183"/>
    <col min="9985" max="9992" width="10.5859375" style="183" customWidth="1"/>
    <col min="9993" max="10240" width="11.41015625" style="183"/>
    <col min="10241" max="10248" width="10.5859375" style="183" customWidth="1"/>
    <col min="10249" max="10496" width="11.41015625" style="183"/>
    <col min="10497" max="10504" width="10.5859375" style="183" customWidth="1"/>
    <col min="10505" max="10752" width="11.41015625" style="183"/>
    <col min="10753" max="10760" width="10.5859375" style="183" customWidth="1"/>
    <col min="10761" max="11008" width="11.41015625" style="183"/>
    <col min="11009" max="11016" width="10.5859375" style="183" customWidth="1"/>
    <col min="11017" max="11264" width="11.41015625" style="183"/>
    <col min="11265" max="11272" width="10.5859375" style="183" customWidth="1"/>
    <col min="11273" max="11520" width="11.41015625" style="183"/>
    <col min="11521" max="11528" width="10.5859375" style="183" customWidth="1"/>
    <col min="11529" max="11776" width="11.41015625" style="183"/>
    <col min="11777" max="11784" width="10.5859375" style="183" customWidth="1"/>
    <col min="11785" max="12032" width="11.41015625" style="183"/>
    <col min="12033" max="12040" width="10.5859375" style="183" customWidth="1"/>
    <col min="12041" max="12288" width="11.41015625" style="183"/>
    <col min="12289" max="12296" width="10.5859375" style="183" customWidth="1"/>
    <col min="12297" max="12544" width="11.41015625" style="183"/>
    <col min="12545" max="12552" width="10.5859375" style="183" customWidth="1"/>
    <col min="12553" max="12800" width="11.41015625" style="183"/>
    <col min="12801" max="12808" width="10.5859375" style="183" customWidth="1"/>
    <col min="12809" max="13056" width="11.41015625" style="183"/>
    <col min="13057" max="13064" width="10.5859375" style="183" customWidth="1"/>
    <col min="13065" max="13312" width="11.41015625" style="183"/>
    <col min="13313" max="13320" width="10.5859375" style="183" customWidth="1"/>
    <col min="13321" max="13568" width="11.41015625" style="183"/>
    <col min="13569" max="13576" width="10.5859375" style="183" customWidth="1"/>
    <col min="13577" max="13824" width="11.41015625" style="183"/>
    <col min="13825" max="13832" width="10.5859375" style="183" customWidth="1"/>
    <col min="13833" max="14080" width="11.41015625" style="183"/>
    <col min="14081" max="14088" width="10.5859375" style="183" customWidth="1"/>
    <col min="14089" max="14336" width="11.41015625" style="183"/>
    <col min="14337" max="14344" width="10.5859375" style="183" customWidth="1"/>
    <col min="14345" max="14592" width="11.41015625" style="183"/>
    <col min="14593" max="14600" width="10.5859375" style="183" customWidth="1"/>
    <col min="14601" max="14848" width="11.41015625" style="183"/>
    <col min="14849" max="14856" width="10.5859375" style="183" customWidth="1"/>
    <col min="14857" max="15104" width="11.41015625" style="183"/>
    <col min="15105" max="15112" width="10.5859375" style="183" customWidth="1"/>
    <col min="15113" max="15360" width="11.41015625" style="183"/>
    <col min="15361" max="15368" width="10.5859375" style="183" customWidth="1"/>
    <col min="15369" max="15616" width="11.41015625" style="183"/>
    <col min="15617" max="15624" width="10.5859375" style="183" customWidth="1"/>
    <col min="15625" max="15872" width="11.41015625" style="183"/>
    <col min="15873" max="15880" width="10.5859375" style="183" customWidth="1"/>
    <col min="15881" max="16128" width="11.41015625" style="183"/>
    <col min="16129" max="16136" width="10.5859375" style="183" customWidth="1"/>
    <col min="16137" max="16384" width="11.41015625" style="183"/>
  </cols>
  <sheetData>
    <row r="1" spans="1:8" s="179" customFormat="1" ht="20.100000000000001" customHeight="1" x14ac:dyDescent="0.45">
      <c r="A1" s="178" t="s">
        <v>481</v>
      </c>
      <c r="B1" s="178"/>
      <c r="C1" s="178"/>
      <c r="D1" s="178"/>
      <c r="E1" s="178"/>
      <c r="F1" s="178"/>
      <c r="G1" s="178"/>
      <c r="H1" s="178"/>
    </row>
    <row r="2" spans="1:8" s="179" customFormat="1" ht="43.5" customHeight="1" x14ac:dyDescent="0.45">
      <c r="A2" s="180" t="s">
        <v>564</v>
      </c>
      <c r="B2" s="180"/>
      <c r="C2" s="180"/>
      <c r="D2" s="180"/>
      <c r="E2" s="180"/>
      <c r="F2" s="180"/>
      <c r="G2" s="180"/>
      <c r="H2" s="180"/>
    </row>
    <row r="3" spans="1:8" s="179" customFormat="1" ht="35.1" customHeight="1" x14ac:dyDescent="0.45">
      <c r="A3" s="180" t="s">
        <v>482</v>
      </c>
      <c r="B3" s="180"/>
      <c r="C3" s="180"/>
      <c r="D3" s="180"/>
      <c r="E3" s="180"/>
      <c r="F3" s="180"/>
      <c r="G3" s="180"/>
      <c r="H3" s="180"/>
    </row>
    <row r="4" spans="1:8" s="179" customFormat="1" ht="99.75" customHeight="1" x14ac:dyDescent="0.45">
      <c r="A4" s="180" t="s">
        <v>565</v>
      </c>
      <c r="B4" s="180"/>
      <c r="C4" s="180"/>
      <c r="D4" s="180"/>
      <c r="E4" s="180"/>
      <c r="F4" s="180"/>
      <c r="G4" s="180"/>
      <c r="H4" s="180"/>
    </row>
    <row r="5" spans="1:8" s="179" customFormat="1" ht="53.1" customHeight="1" x14ac:dyDescent="0.45">
      <c r="A5" s="180" t="s">
        <v>483</v>
      </c>
      <c r="B5" s="180"/>
      <c r="C5" s="180"/>
      <c r="D5" s="180"/>
      <c r="E5" s="180"/>
      <c r="F5" s="180"/>
      <c r="G5" s="180"/>
      <c r="H5" s="180"/>
    </row>
    <row r="6" spans="1:8" s="179" customFormat="1" ht="35.1" customHeight="1" x14ac:dyDescent="0.45">
      <c r="A6" s="180" t="s">
        <v>484</v>
      </c>
      <c r="B6" s="180"/>
      <c r="C6" s="180"/>
      <c r="D6" s="180"/>
      <c r="E6" s="180"/>
      <c r="F6" s="180"/>
      <c r="G6" s="180"/>
      <c r="H6" s="180"/>
    </row>
    <row r="7" spans="1:8" s="179" customFormat="1" ht="88.35" customHeight="1" x14ac:dyDescent="0.45">
      <c r="A7" s="180" t="s">
        <v>485</v>
      </c>
      <c r="B7" s="180"/>
      <c r="C7" s="180"/>
      <c r="D7" s="180"/>
      <c r="E7" s="180"/>
      <c r="F7" s="180"/>
      <c r="G7" s="180"/>
      <c r="H7" s="180"/>
    </row>
    <row r="8" spans="1:8" s="179" customFormat="1" ht="88.35" customHeight="1" x14ac:dyDescent="0.45">
      <c r="A8" s="180" t="s">
        <v>486</v>
      </c>
      <c r="B8" s="180"/>
      <c r="C8" s="180"/>
      <c r="D8" s="180"/>
      <c r="E8" s="180"/>
      <c r="F8" s="180"/>
      <c r="G8" s="180"/>
      <c r="H8" s="180"/>
    </row>
    <row r="9" spans="1:8" s="179" customFormat="1" ht="70.349999999999994" customHeight="1" x14ac:dyDescent="0.45">
      <c r="A9" s="180" t="s">
        <v>566</v>
      </c>
      <c r="B9" s="180"/>
      <c r="C9" s="180"/>
      <c r="D9" s="180"/>
      <c r="E9" s="180"/>
      <c r="F9" s="180"/>
      <c r="G9" s="180"/>
      <c r="H9" s="180"/>
    </row>
    <row r="10" spans="1:8" s="179" customFormat="1" ht="53.1" customHeight="1" x14ac:dyDescent="0.45">
      <c r="A10" s="180" t="s">
        <v>487</v>
      </c>
      <c r="B10" s="180"/>
      <c r="C10" s="180"/>
      <c r="D10" s="180"/>
      <c r="E10" s="180"/>
      <c r="F10" s="180"/>
      <c r="G10" s="180"/>
      <c r="H10" s="180"/>
    </row>
    <row r="11" spans="1:8" s="179" customFormat="1" ht="122.7" customHeight="1" x14ac:dyDescent="0.45">
      <c r="A11" s="181" t="s">
        <v>567</v>
      </c>
      <c r="B11" s="180"/>
      <c r="C11" s="180"/>
      <c r="D11" s="180"/>
      <c r="E11" s="180"/>
      <c r="F11" s="180"/>
      <c r="G11" s="180"/>
      <c r="H11" s="180"/>
    </row>
    <row r="12" spans="1:8" s="179" customFormat="1" ht="35.1" customHeight="1" x14ac:dyDescent="0.45">
      <c r="A12" s="180" t="s">
        <v>488</v>
      </c>
      <c r="B12" s="180"/>
      <c r="C12" s="180"/>
      <c r="D12" s="180"/>
      <c r="E12" s="180"/>
      <c r="F12" s="180"/>
      <c r="G12" s="180"/>
      <c r="H12" s="180"/>
    </row>
    <row r="13" spans="1:8" s="179" customFormat="1" ht="97.35" customHeight="1" x14ac:dyDescent="0.45">
      <c r="A13" s="180" t="s">
        <v>489</v>
      </c>
      <c r="B13" s="180"/>
      <c r="C13" s="180"/>
      <c r="D13" s="180"/>
      <c r="E13" s="180"/>
      <c r="F13" s="180"/>
      <c r="G13" s="180"/>
      <c r="H13" s="180"/>
    </row>
    <row r="14" spans="1:8" s="179" customFormat="1" ht="97.35" customHeight="1" x14ac:dyDescent="0.45">
      <c r="A14" s="180" t="s">
        <v>490</v>
      </c>
      <c r="B14" s="180"/>
      <c r="C14" s="180"/>
      <c r="D14" s="180"/>
      <c r="E14" s="180"/>
      <c r="F14" s="180"/>
      <c r="G14" s="180"/>
      <c r="H14" s="180"/>
    </row>
    <row r="15" spans="1:8" s="179" customFormat="1" ht="20.100000000000001" customHeight="1" x14ac:dyDescent="0.45">
      <c r="A15" s="180" t="s">
        <v>491</v>
      </c>
      <c r="B15" s="180"/>
      <c r="C15" s="180"/>
      <c r="D15" s="180"/>
      <c r="E15" s="180"/>
      <c r="F15" s="180"/>
      <c r="G15" s="180"/>
      <c r="H15" s="180"/>
    </row>
    <row r="16" spans="1:8" x14ac:dyDescent="0.45">
      <c r="A16" s="182"/>
      <c r="B16" s="182"/>
      <c r="C16" s="182"/>
      <c r="D16" s="182"/>
      <c r="E16" s="182"/>
      <c r="F16" s="182"/>
      <c r="G16" s="182"/>
      <c r="H16" s="182"/>
    </row>
    <row r="17" spans="1:8" x14ac:dyDescent="0.45">
      <c r="A17" s="182"/>
      <c r="B17" s="182"/>
      <c r="C17" s="182"/>
      <c r="D17" s="182"/>
      <c r="E17" s="182"/>
      <c r="F17" s="182"/>
      <c r="G17" s="182"/>
      <c r="H17" s="182"/>
    </row>
    <row r="18" spans="1:8" x14ac:dyDescent="0.45">
      <c r="A18" s="182"/>
      <c r="B18" s="182"/>
      <c r="C18" s="182"/>
      <c r="D18" s="182"/>
      <c r="E18" s="182"/>
      <c r="F18" s="182"/>
      <c r="G18" s="182"/>
      <c r="H18" s="182"/>
    </row>
    <row r="19" spans="1:8" x14ac:dyDescent="0.45">
      <c r="A19" s="182"/>
      <c r="B19" s="182"/>
      <c r="C19" s="182"/>
      <c r="D19" s="182"/>
      <c r="E19" s="182"/>
      <c r="F19" s="182"/>
      <c r="G19" s="182"/>
      <c r="H19" s="182"/>
    </row>
    <row r="20" spans="1:8" x14ac:dyDescent="0.45">
      <c r="A20" s="182"/>
      <c r="B20" s="182"/>
      <c r="C20" s="182"/>
      <c r="D20" s="182"/>
      <c r="E20" s="182"/>
      <c r="F20" s="182"/>
      <c r="G20" s="182"/>
      <c r="H20" s="182"/>
    </row>
  </sheetData>
  <sheetProtection algorithmName="SHA-512" hashValue="bUKY7UvLGFSpyZXkAWjC5sQZxhvHZ0Qy0X7L9pZ0Gag1oBCFqWIbaIHGlrW/UQmmJ+gA8kc/rIcejDOaOHE1fQ==" saltValue="H26aUBpkS2omhmrgmsvt4g==" spinCount="100000" sheet="1" objects="1" scenarios="1"/>
  <mergeCells count="20">
    <mergeCell ref="A19:H19"/>
    <mergeCell ref="A20:H20"/>
    <mergeCell ref="A13:H13"/>
    <mergeCell ref="A14:H14"/>
    <mergeCell ref="A15:H15"/>
    <mergeCell ref="A16:H16"/>
    <mergeCell ref="A17:H17"/>
    <mergeCell ref="A18:H18"/>
    <mergeCell ref="A7:H7"/>
    <mergeCell ref="A8:H8"/>
    <mergeCell ref="A9:H9"/>
    <mergeCell ref="A10:H10"/>
    <mergeCell ref="A11:H11"/>
    <mergeCell ref="A12:H12"/>
    <mergeCell ref="A1:H1"/>
    <mergeCell ref="A2:H2"/>
    <mergeCell ref="A3:H3"/>
    <mergeCell ref="A4:H4"/>
    <mergeCell ref="A5:H5"/>
    <mergeCell ref="A6:H6"/>
  </mergeCells>
  <pageMargins left="0.78740157499999996" right="0.78740157499999996" top="0.984251969" bottom="0.984251969" header="0.4921259845" footer="0.492125984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5"/>
  <dimension ref="A1:G19"/>
  <sheetViews>
    <sheetView tabSelected="1" workbookViewId="0">
      <selection activeCell="B2" sqref="B2"/>
    </sheetView>
  </sheetViews>
  <sheetFormatPr baseColWidth="10" defaultColWidth="11.41015625" defaultRowHeight="14" x14ac:dyDescent="0.45"/>
  <cols>
    <col min="1" max="1" width="25.1171875" style="65" bestFit="1" customWidth="1"/>
    <col min="2" max="2" width="39" style="65" customWidth="1"/>
    <col min="3" max="16384" width="11.41015625" style="65"/>
  </cols>
  <sheetData>
    <row r="1" spans="1:7" ht="20.100000000000001" customHeight="1" x14ac:dyDescent="0.45">
      <c r="A1" s="64" t="s">
        <v>270</v>
      </c>
      <c r="C1" s="66" t="s">
        <v>271</v>
      </c>
    </row>
    <row r="2" spans="1:7" ht="20.100000000000001" customHeight="1" x14ac:dyDescent="0.45">
      <c r="A2" s="65" t="s">
        <v>272</v>
      </c>
      <c r="B2" s="67"/>
      <c r="C2" s="65" t="s">
        <v>272</v>
      </c>
    </row>
    <row r="3" spans="1:7" ht="20.100000000000001" customHeight="1" x14ac:dyDescent="0.45">
      <c r="A3" s="65" t="s">
        <v>273</v>
      </c>
      <c r="B3" s="72"/>
      <c r="C3" s="65" t="s">
        <v>274</v>
      </c>
    </row>
    <row r="4" spans="1:7" ht="20.100000000000001" customHeight="1" x14ac:dyDescent="0.45">
      <c r="A4" s="65" t="s">
        <v>275</v>
      </c>
      <c r="B4" s="67"/>
      <c r="C4" s="65" t="s">
        <v>276</v>
      </c>
    </row>
    <row r="5" spans="1:7" ht="10" customHeight="1" x14ac:dyDescent="0.45"/>
    <row r="6" spans="1:7" ht="60" customHeight="1" x14ac:dyDescent="0.45">
      <c r="A6" s="117" t="s">
        <v>570</v>
      </c>
      <c r="B6" s="118"/>
      <c r="C6" s="118"/>
      <c r="D6" s="118"/>
      <c r="E6" s="118"/>
      <c r="F6" s="118"/>
      <c r="G6" s="118"/>
    </row>
    <row r="7" spans="1:7" ht="10" customHeight="1" x14ac:dyDescent="0.45">
      <c r="A7" s="111"/>
      <c r="B7" s="111"/>
      <c r="C7" s="111"/>
      <c r="D7" s="111"/>
      <c r="E7" s="111"/>
      <c r="F7" s="111"/>
      <c r="G7" s="111"/>
    </row>
    <row r="8" spans="1:7" ht="60" customHeight="1" x14ac:dyDescent="0.45">
      <c r="A8" s="117" t="s">
        <v>568</v>
      </c>
      <c r="B8" s="118"/>
      <c r="C8" s="118"/>
      <c r="D8" s="118"/>
      <c r="E8" s="118"/>
      <c r="F8" s="118"/>
      <c r="G8" s="118"/>
    </row>
    <row r="9" spans="1:7" ht="10" customHeight="1" x14ac:dyDescent="0.45">
      <c r="A9" s="112"/>
      <c r="B9" s="112"/>
      <c r="C9" s="112"/>
      <c r="D9" s="112"/>
      <c r="E9" s="112"/>
      <c r="F9" s="112"/>
      <c r="G9" s="112"/>
    </row>
    <row r="10" spans="1:7" ht="40" customHeight="1" x14ac:dyDescent="0.45">
      <c r="A10" s="114" t="s">
        <v>550</v>
      </c>
      <c r="B10" s="114"/>
      <c r="C10" s="114"/>
      <c r="D10" s="114"/>
      <c r="E10" s="114"/>
      <c r="F10" s="114"/>
      <c r="G10" s="114"/>
    </row>
    <row r="11" spans="1:7" ht="75" customHeight="1" x14ac:dyDescent="0.45">
      <c r="A11" s="184" t="s">
        <v>569</v>
      </c>
      <c r="B11" s="184"/>
      <c r="C11" s="184"/>
      <c r="D11" s="184"/>
      <c r="E11" s="184"/>
      <c r="F11" s="184"/>
      <c r="G11" s="184"/>
    </row>
    <row r="12" spans="1:7" ht="40" customHeight="1" x14ac:dyDescent="0.45">
      <c r="A12" s="114" t="s">
        <v>307</v>
      </c>
      <c r="B12" s="114"/>
      <c r="C12" s="115" t="s">
        <v>308</v>
      </c>
      <c r="D12" s="115"/>
      <c r="E12" s="115"/>
      <c r="F12" s="115"/>
      <c r="G12" s="113"/>
    </row>
    <row r="13" spans="1:7" ht="10" customHeight="1" x14ac:dyDescent="0.45">
      <c r="A13" s="70"/>
      <c r="B13" s="70"/>
      <c r="C13" s="71"/>
      <c r="D13" s="71"/>
      <c r="E13" s="71"/>
      <c r="F13" s="71"/>
      <c r="G13" s="71"/>
    </row>
    <row r="14" spans="1:7" ht="10" customHeight="1" x14ac:dyDescent="0.45"/>
    <row r="15" spans="1:7" x14ac:dyDescent="0.45">
      <c r="A15" s="65" t="s">
        <v>277</v>
      </c>
      <c r="B15" s="72"/>
      <c r="C15" s="116" t="s">
        <v>278</v>
      </c>
      <c r="D15" s="116"/>
      <c r="E15" s="116"/>
    </row>
    <row r="16" spans="1:7" x14ac:dyDescent="0.45">
      <c r="A16" s="65" t="s">
        <v>279</v>
      </c>
      <c r="B16" s="68" t="str">
        <f>IF(ISBLANK(B15),"",IF(B3=B15,"Kontrolle erfolgreich - check ok","FEHLER - ERROR"))</f>
        <v/>
      </c>
      <c r="C16" s="65" t="s">
        <v>280</v>
      </c>
    </row>
    <row r="17" spans="2:2" x14ac:dyDescent="0.45">
      <c r="B17" s="68" t="str">
        <f>IF(ISBLANK(B15),"",IF(ISERROR(FIND("@",B15,1)),"keine gültige eMail-Adresse",IF((VALUE(FIND("@",B15,1))&gt;1),"","keine gültige eMail-Adresse!")))</f>
        <v/>
      </c>
    </row>
    <row r="18" spans="2:2" x14ac:dyDescent="0.45">
      <c r="B18" s="68" t="str">
        <f>IF(ISBLANK(B15),"",IF(ISERROR(FIND("@",B15,1)),"no valid eMail-adress",IF((VALUE(FIND("@",B15,1))&gt;1),"","no valid eMail-address!")))</f>
        <v/>
      </c>
    </row>
    <row r="19" spans="2:2" x14ac:dyDescent="0.45">
      <c r="B19" s="65" t="str">
        <f>IF(ISBLANK(B15),"",IF(ISERROR(FIND("; ",B15,1)),"",IF((VALUE(FIND("; ",B15,1))&gt;8),"","Achtung - die zweite eMail-Adresse wurde nicht korrekt eingegeben")))</f>
        <v/>
      </c>
    </row>
  </sheetData>
  <sheetProtection algorithmName="SHA-512" hashValue="X49Lff3olQ1k0HykTipeLFjcEUNtXgugziH8Qt5H3kIanzRQ5e4xXm2W40tSmu2ybM+sKPKVxyWIeLz2DeOCaQ==" saltValue="h7xD9N6fX6VScBH4bzR/bg==" spinCount="100000" sheet="1" objects="1" scenarios="1"/>
  <mergeCells count="7">
    <mergeCell ref="A12:B12"/>
    <mergeCell ref="C12:F12"/>
    <mergeCell ref="C15:E15"/>
    <mergeCell ref="A6:G6"/>
    <mergeCell ref="A8:G8"/>
    <mergeCell ref="A10:G10"/>
    <mergeCell ref="A11:G11"/>
  </mergeCells>
  <phoneticPr fontId="0" type="noConversion"/>
  <pageMargins left="0.78740157499999996" right="0.78740157499999996" top="0.984251969" bottom="0.984251969" header="0.4921259845" footer="0.4921259845"/>
  <pageSetup paperSize="9"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L35"/>
  <sheetViews>
    <sheetView workbookViewId="0">
      <selection activeCell="F29" sqref="F29"/>
    </sheetView>
  </sheetViews>
  <sheetFormatPr baseColWidth="10" defaultRowHeight="14" x14ac:dyDescent="0.45"/>
  <cols>
    <col min="1" max="1" width="39.41015625" bestFit="1" customWidth="1"/>
    <col min="2" max="2" width="33.1171875" bestFit="1" customWidth="1"/>
  </cols>
  <sheetData>
    <row r="1" spans="1:7" x14ac:dyDescent="0.45">
      <c r="A1" t="s">
        <v>12</v>
      </c>
      <c r="B1" s="3" t="str">
        <f>IF(ISNUMBER(VALUE(Ergebnisse!G1)),IF(VALUE(Ergebnisse!G1)&gt;0,VALUE(Ergebnisse!G1),""),"")</f>
        <v/>
      </c>
      <c r="D1" t="s">
        <v>19</v>
      </c>
    </row>
    <row r="2" spans="1:7" x14ac:dyDescent="0.45">
      <c r="A2" t="s">
        <v>5</v>
      </c>
      <c r="B2" s="3" t="str">
        <f>IF(ISNUMBER(VALUE(Ergebnisse!G2)),IF(VALUE(Ergebnisse!G2)&gt;0,VALUE(Ergebnisse!G2),""),"")</f>
        <v/>
      </c>
    </row>
    <row r="3" spans="1:7" x14ac:dyDescent="0.45">
      <c r="A3" t="s">
        <v>13</v>
      </c>
      <c r="B3" s="33" t="s">
        <v>101</v>
      </c>
      <c r="D3" t="s">
        <v>18</v>
      </c>
    </row>
    <row r="4" spans="1:7" x14ac:dyDescent="0.45">
      <c r="A4" t="s">
        <v>14</v>
      </c>
      <c r="B4" s="3">
        <f>YEAR(Ergebnisse!E5)</f>
        <v>2023</v>
      </c>
      <c r="D4" s="4">
        <v>2</v>
      </c>
    </row>
    <row r="5" spans="1:7" x14ac:dyDescent="0.45">
      <c r="A5" t="s">
        <v>15</v>
      </c>
      <c r="B5" s="3" t="str">
        <f>D8</f>
        <v>N</v>
      </c>
      <c r="D5" t="str">
        <f>IF(D4=2,"N","J")</f>
        <v>N</v>
      </c>
      <c r="F5">
        <v>1</v>
      </c>
      <c r="G5" t="s">
        <v>210</v>
      </c>
    </row>
    <row r="6" spans="1:7" x14ac:dyDescent="0.45">
      <c r="A6" t="s">
        <v>40</v>
      </c>
      <c r="B6" s="3">
        <f>Ergebnisse!G3</f>
        <v>1</v>
      </c>
      <c r="F6">
        <v>2</v>
      </c>
      <c r="G6" t="s">
        <v>211</v>
      </c>
    </row>
    <row r="7" spans="1:7" x14ac:dyDescent="0.45">
      <c r="A7" t="s">
        <v>44</v>
      </c>
      <c r="B7" s="34">
        <f>Ergebnisse!E5</f>
        <v>45277</v>
      </c>
    </row>
    <row r="8" spans="1:7" x14ac:dyDescent="0.45">
      <c r="A8" t="s">
        <v>16</v>
      </c>
      <c r="B8" s="3">
        <v>18</v>
      </c>
      <c r="D8" t="str">
        <f>LEFT(D5,1)</f>
        <v>N</v>
      </c>
    </row>
    <row r="9" spans="1:7" x14ac:dyDescent="0.45">
      <c r="A9" t="s">
        <v>17</v>
      </c>
      <c r="B9" s="3">
        <v>2</v>
      </c>
    </row>
    <row r="10" spans="1:7" x14ac:dyDescent="0.45">
      <c r="A10" t="s">
        <v>547</v>
      </c>
      <c r="B10" s="110">
        <f>Kontakt!B2</f>
        <v>0</v>
      </c>
    </row>
    <row r="11" spans="1:7" x14ac:dyDescent="0.45">
      <c r="A11" t="s">
        <v>548</v>
      </c>
      <c r="B11" s="3">
        <f>IF(Kontakt!B3=Kontakt!B15,Kontakt!B3,0)</f>
        <v>0</v>
      </c>
    </row>
    <row r="12" spans="1:7" x14ac:dyDescent="0.45">
      <c r="A12" s="44" t="s">
        <v>549</v>
      </c>
      <c r="B12" s="3">
        <v>1</v>
      </c>
    </row>
    <row r="13" spans="1:7" x14ac:dyDescent="0.45">
      <c r="A13" t="s">
        <v>21</v>
      </c>
      <c r="B13" s="2" t="str">
        <f>Ergebnisse!A20</f>
        <v>aw-Wert</v>
      </c>
      <c r="C13" s="2" t="str">
        <f>Ergebnisse!B20</f>
        <v>ohne</v>
      </c>
    </row>
    <row r="14" spans="1:7" x14ac:dyDescent="0.45">
      <c r="A14" t="s">
        <v>22</v>
      </c>
      <c r="B14" s="2" t="str">
        <f>Ergebnisse!A21</f>
        <v>Trockenmasse</v>
      </c>
      <c r="C14" s="2" t="str">
        <f>Ergebnisse!B21</f>
        <v>g/100 g</v>
      </c>
    </row>
    <row r="15" spans="1:7" x14ac:dyDescent="0.45">
      <c r="A15" t="s">
        <v>23</v>
      </c>
      <c r="B15" s="2" t="str">
        <f>Ergebnisse!A22</f>
        <v>Asche</v>
      </c>
      <c r="C15" s="2" t="str">
        <f>Ergebnisse!B22</f>
        <v>g/100 g</v>
      </c>
    </row>
    <row r="16" spans="1:7" x14ac:dyDescent="0.45">
      <c r="A16" t="s">
        <v>29</v>
      </c>
      <c r="B16" s="2" t="str">
        <f>Ergebnisse!A23</f>
        <v>Rohprotein (N * 6,25)</v>
      </c>
      <c r="C16" s="2" t="str">
        <f>Ergebnisse!B23</f>
        <v>g/100 g</v>
      </c>
    </row>
    <row r="17" spans="1:3" x14ac:dyDescent="0.45">
      <c r="A17" t="s">
        <v>30</v>
      </c>
      <c r="B17" s="2" t="str">
        <f>Ergebnisse!A24</f>
        <v>Fett</v>
      </c>
      <c r="C17" s="2" t="str">
        <f>Ergebnisse!B24</f>
        <v>g/100 g</v>
      </c>
    </row>
    <row r="18" spans="1:3" x14ac:dyDescent="0.45">
      <c r="A18" t="s">
        <v>31</v>
      </c>
      <c r="B18" s="2" t="str">
        <f>Ergebnisse!A25</f>
        <v>Fett, gesättigte Fettsäuren</v>
      </c>
      <c r="C18" s="2" t="str">
        <f>Ergebnisse!B25</f>
        <v>g/100 g</v>
      </c>
    </row>
    <row r="19" spans="1:3" x14ac:dyDescent="0.45">
      <c r="A19" t="s">
        <v>32</v>
      </c>
      <c r="B19" s="2" t="str">
        <f>Ergebnisse!A26</f>
        <v>Halbmikrobuttersäurezahl (HBSZ)</v>
      </c>
      <c r="C19" s="2" t="str">
        <f>Ergebnisse!B26</f>
        <v>ohne</v>
      </c>
    </row>
    <row r="20" spans="1:3" x14ac:dyDescent="0.45">
      <c r="A20" t="s">
        <v>33</v>
      </c>
      <c r="B20" s="2" t="str">
        <f>Ergebnisse!A27</f>
        <v>Butterfett, berechnet über HBSZ</v>
      </c>
      <c r="C20" s="2" t="str">
        <f>Ergebnisse!B27</f>
        <v>g/100 g</v>
      </c>
    </row>
    <row r="21" spans="1:3" x14ac:dyDescent="0.45">
      <c r="A21" t="s">
        <v>102</v>
      </c>
      <c r="B21" s="2" t="str">
        <f>Ergebnisse!A28</f>
        <v>Freie Buttersäure (auf Fett beziehen)</v>
      </c>
      <c r="C21" s="2" t="str">
        <f>Ergebnisse!B28</f>
        <v>g/100 g Fett</v>
      </c>
    </row>
    <row r="22" spans="1:3" x14ac:dyDescent="0.45">
      <c r="A22" t="s">
        <v>103</v>
      </c>
      <c r="B22" s="2" t="str">
        <f>Ergebnisse!A29</f>
        <v>Butterfett, berechnet über Buttersäure</v>
      </c>
      <c r="C22" s="2" t="str">
        <f>Ergebnisse!B29</f>
        <v>g/100 g</v>
      </c>
    </row>
    <row r="23" spans="1:3" x14ac:dyDescent="0.45">
      <c r="A23" t="s">
        <v>104</v>
      </c>
      <c r="B23" s="2" t="str">
        <f>Ergebnisse!A30</f>
        <v>Buttersäuremethylester (auf Fett beziehen)</v>
      </c>
      <c r="C23" s="2" t="str">
        <f>Ergebnisse!B30</f>
        <v>g/100 g Fett</v>
      </c>
    </row>
    <row r="24" spans="1:3" x14ac:dyDescent="0.45">
      <c r="A24" t="s">
        <v>105</v>
      </c>
      <c r="B24" s="2" t="str">
        <f>Ergebnisse!A31</f>
        <v>Butterfett, berechnet
über Buttersäuremethylester</v>
      </c>
      <c r="C24" s="2" t="str">
        <f>Ergebnisse!B31</f>
        <v>g/100 g</v>
      </c>
    </row>
    <row r="25" spans="1:3" x14ac:dyDescent="0.45">
      <c r="A25" t="s">
        <v>106</v>
      </c>
      <c r="B25" s="2" t="str">
        <f>Ergebnisse!A32</f>
        <v>Stärke</v>
      </c>
      <c r="C25" s="2" t="str">
        <f>Ergebnisse!B32</f>
        <v>g/100 g</v>
      </c>
    </row>
    <row r="26" spans="1:3" x14ac:dyDescent="0.45">
      <c r="A26" t="s">
        <v>109</v>
      </c>
      <c r="B26" s="2" t="str">
        <f>Ergebnisse!A33</f>
        <v>Saccharose, wasserfrei</v>
      </c>
      <c r="C26" s="2" t="str">
        <f>Ergebnisse!B33</f>
        <v>g/100 g</v>
      </c>
    </row>
    <row r="27" spans="1:3" x14ac:dyDescent="0.45">
      <c r="A27" t="s">
        <v>212</v>
      </c>
      <c r="B27" s="2" t="str">
        <f>Ergebnisse!A34</f>
        <v>Cholesterin (chromatographisch)</v>
      </c>
      <c r="C27" s="2" t="str">
        <f>Ergebnisse!B34</f>
        <v>mg/100 g</v>
      </c>
    </row>
    <row r="28" spans="1:3" x14ac:dyDescent="0.45">
      <c r="A28" s="44" t="s">
        <v>268</v>
      </c>
      <c r="B28" s="2" t="str">
        <f>Ergebnisse!A36</f>
        <v>Ballaststoffe</v>
      </c>
      <c r="C28" s="2" t="str">
        <f>Ergebnisse!B36</f>
        <v>g/100 g</v>
      </c>
    </row>
    <row r="29" spans="1:3" x14ac:dyDescent="0.45">
      <c r="A29" s="44" t="s">
        <v>406</v>
      </c>
      <c r="B29" s="2" t="str">
        <f>Ergebnisse!A37</f>
        <v>Kochsalz (über Chlorid)</v>
      </c>
      <c r="C29" s="2" t="str">
        <f>Ergebnisse!B37</f>
        <v>g/100 g</v>
      </c>
    </row>
    <row r="30" spans="1:3" x14ac:dyDescent="0.45">
      <c r="A30" s="44" t="s">
        <v>424</v>
      </c>
      <c r="B30" s="2" t="str">
        <f>Ergebnisse!A38</f>
        <v>Natrium</v>
      </c>
      <c r="C30" s="2" t="str">
        <f>Ergebnisse!B38</f>
        <v>mg/100 g</v>
      </c>
    </row>
    <row r="34" spans="1:12" x14ac:dyDescent="0.45">
      <c r="A34" s="44" t="s">
        <v>408</v>
      </c>
    </row>
    <row r="35" spans="1:12" ht="30.7" x14ac:dyDescent="0.45">
      <c r="A35" s="44" t="s">
        <v>411</v>
      </c>
      <c r="F35" s="88" t="s">
        <v>409</v>
      </c>
      <c r="G35" s="88" t="s">
        <v>407</v>
      </c>
      <c r="H35" s="119" t="s">
        <v>410</v>
      </c>
      <c r="I35" s="119"/>
      <c r="J35" s="88" t="s">
        <v>402</v>
      </c>
      <c r="K35" s="88" t="s">
        <v>403</v>
      </c>
      <c r="L35" s="88" t="s">
        <v>404</v>
      </c>
    </row>
  </sheetData>
  <sheetProtection algorithmName="SHA-512" hashValue="huOU57whdKkf0sIS7N+TIs+F4xxWg2RSSJ818u+8yShgQ2QuCZRu118FuXi2JfmIQT+FVpV+Yu2WR9kEsyL/wg==" saltValue="bLaVGYm4CgJpRfuz4oBPdA==" spinCount="100000" sheet="1" objects="1" scenarios="1"/>
  <mergeCells count="1">
    <mergeCell ref="H35:I35"/>
  </mergeCells>
  <phoneticPr fontId="0" type="noConversion"/>
  <pageMargins left="0.78740157499999996" right="0.78740157499999996" top="0.984251969" bottom="0.984251969" header="0.4921259845" footer="0.4921259845"/>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L92"/>
  <sheetViews>
    <sheetView zoomScale="115" zoomScaleNormal="115" workbookViewId="0"/>
  </sheetViews>
  <sheetFormatPr baseColWidth="10" defaultColWidth="11.41015625" defaultRowHeight="14" x14ac:dyDescent="0.45"/>
  <cols>
    <col min="1" max="1" width="40" style="9" customWidth="1"/>
    <col min="2" max="2" width="14.64453125" style="9" customWidth="1"/>
    <col min="3" max="3" width="11.64453125" style="9" customWidth="1"/>
    <col min="4" max="6" width="13.64453125" style="9" customWidth="1"/>
    <col min="7" max="7" width="12.64453125" style="9" customWidth="1"/>
    <col min="8" max="8" width="9.64453125" style="9" customWidth="1"/>
    <col min="9" max="9" width="4.64453125" style="9" customWidth="1"/>
    <col min="10" max="16384" width="11.41015625" style="9"/>
  </cols>
  <sheetData>
    <row r="1" spans="1:8" ht="21.95" customHeight="1" x14ac:dyDescent="0.65">
      <c r="A1" s="5" t="s">
        <v>53</v>
      </c>
      <c r="B1" s="6"/>
      <c r="E1" s="7" t="s">
        <v>54</v>
      </c>
      <c r="F1" s="8"/>
      <c r="G1" s="91" t="s">
        <v>532</v>
      </c>
    </row>
    <row r="2" spans="1:8" ht="21.95" customHeight="1" x14ac:dyDescent="0.65">
      <c r="A2" s="5" t="s">
        <v>100</v>
      </c>
      <c r="B2" s="6"/>
      <c r="E2" s="7" t="s">
        <v>55</v>
      </c>
      <c r="F2" s="8"/>
      <c r="G2" s="91" t="s">
        <v>532</v>
      </c>
    </row>
    <row r="3" spans="1:8" ht="12.2" customHeight="1" x14ac:dyDescent="0.65">
      <c r="A3" s="5"/>
      <c r="B3" s="6"/>
      <c r="E3" s="120" t="s">
        <v>45</v>
      </c>
      <c r="F3" s="120"/>
      <c r="G3" s="35">
        <v>1</v>
      </c>
      <c r="H3" s="109" t="s">
        <v>447</v>
      </c>
    </row>
    <row r="4" spans="1:8" ht="21.95" customHeight="1" x14ac:dyDescent="0.55000000000000004">
      <c r="A4" s="7" t="s">
        <v>10</v>
      </c>
      <c r="B4" s="9" t="s">
        <v>6</v>
      </c>
      <c r="E4" s="27" t="s">
        <v>41</v>
      </c>
      <c r="F4" s="108" t="str">
        <f>IF(G1="?","",IF(ISNUMBER(VALUE(G1)),"","Bitte nur Ziffern eingeben (numbers only)"))</f>
        <v/>
      </c>
      <c r="H4" s="10"/>
    </row>
    <row r="5" spans="1:8" ht="19.95" customHeight="1" x14ac:dyDescent="0.55000000000000004">
      <c r="A5" s="10" t="s">
        <v>56</v>
      </c>
      <c r="E5" s="45">
        <v>45277</v>
      </c>
      <c r="F5" s="108" t="str">
        <f>IF(G2="?","",IF(ISNUMBER(VALUE(G2)),"","Bitte nur Ziffern eingeben (numbers only)"))</f>
        <v/>
      </c>
      <c r="G5" s="8"/>
      <c r="H5" s="10"/>
    </row>
    <row r="6" spans="1:8" ht="10.199999999999999" customHeight="1" x14ac:dyDescent="0.45"/>
    <row r="7" spans="1:8" s="12" customFormat="1" ht="33" customHeight="1" x14ac:dyDescent="0.45">
      <c r="A7" s="129" t="s">
        <v>221</v>
      </c>
      <c r="B7" s="129"/>
      <c r="C7" s="129"/>
      <c r="D7" s="129"/>
      <c r="E7" s="129"/>
      <c r="F7" s="129"/>
      <c r="G7" s="129"/>
      <c r="H7" s="129"/>
    </row>
    <row r="8" spans="1:8" s="12" customFormat="1" ht="67.95" customHeight="1" x14ac:dyDescent="0.45">
      <c r="A8" s="129" t="s">
        <v>571</v>
      </c>
      <c r="B8" s="129"/>
      <c r="C8" s="129"/>
      <c r="D8" s="129"/>
      <c r="E8" s="129"/>
      <c r="F8" s="129"/>
      <c r="G8" s="129"/>
      <c r="H8" s="129"/>
    </row>
    <row r="9" spans="1:8" s="12" customFormat="1" ht="33" customHeight="1" x14ac:dyDescent="0.45">
      <c r="A9" s="129" t="s">
        <v>222</v>
      </c>
      <c r="B9" s="129"/>
      <c r="C9" s="129"/>
      <c r="D9" s="129"/>
      <c r="E9" s="129"/>
      <c r="F9" s="129"/>
      <c r="G9" s="129"/>
      <c r="H9" s="129"/>
    </row>
    <row r="10" spans="1:8" s="12" customFormat="1" ht="33" customHeight="1" x14ac:dyDescent="0.45">
      <c r="A10" s="129" t="s">
        <v>58</v>
      </c>
      <c r="B10" s="129"/>
      <c r="C10" s="129"/>
      <c r="D10" s="129"/>
      <c r="E10" s="129"/>
      <c r="F10" s="129"/>
      <c r="G10" s="129"/>
      <c r="H10" s="129"/>
    </row>
    <row r="11" spans="1:8" s="12" customFormat="1" ht="33" customHeight="1" x14ac:dyDescent="0.45">
      <c r="A11" s="129" t="s">
        <v>226</v>
      </c>
      <c r="B11" s="129"/>
      <c r="C11" s="129"/>
      <c r="D11" s="129"/>
      <c r="E11" s="129"/>
      <c r="F11" s="129"/>
      <c r="G11" s="129"/>
      <c r="H11" s="129"/>
    </row>
    <row r="12" spans="1:8" s="12" customFormat="1" ht="33" customHeight="1" x14ac:dyDescent="0.45">
      <c r="A12" s="129" t="s">
        <v>110</v>
      </c>
      <c r="B12" s="129"/>
      <c r="C12" s="129"/>
      <c r="D12" s="129"/>
      <c r="E12" s="129"/>
      <c r="F12" s="129"/>
      <c r="G12" s="129"/>
      <c r="H12" s="129"/>
    </row>
    <row r="13" spans="1:8" s="12" customFormat="1" ht="33" customHeight="1" x14ac:dyDescent="0.45">
      <c r="A13" s="129" t="s">
        <v>223</v>
      </c>
      <c r="B13" s="129"/>
      <c r="C13" s="129"/>
      <c r="D13" s="129"/>
      <c r="E13" s="129"/>
      <c r="F13" s="129"/>
      <c r="G13" s="129"/>
      <c r="H13" s="129"/>
    </row>
    <row r="14" spans="1:8" s="12" customFormat="1" ht="33" customHeight="1" x14ac:dyDescent="0.45">
      <c r="A14" s="132" t="s">
        <v>113</v>
      </c>
      <c r="B14" s="132"/>
      <c r="C14" s="132"/>
      <c r="D14" s="132"/>
      <c r="E14" s="132"/>
      <c r="F14" s="132"/>
      <c r="G14" s="132"/>
      <c r="H14" s="132"/>
    </row>
    <row r="15" spans="1:8" s="12" customFormat="1" ht="33" customHeight="1" x14ac:dyDescent="0.45">
      <c r="A15" s="129" t="s">
        <v>177</v>
      </c>
      <c r="B15" s="129"/>
      <c r="C15" s="129"/>
      <c r="D15" s="129"/>
      <c r="E15" s="129"/>
      <c r="F15" s="129"/>
      <c r="G15" s="129"/>
      <c r="H15" s="129"/>
    </row>
    <row r="16" spans="1:8" s="12" customFormat="1" ht="33" customHeight="1" x14ac:dyDescent="0.45">
      <c r="A16" s="133" t="str">
        <f>IF(OR(OR(G1="?",ISBLANK(G1)),OR(G2="?",ISBLANK(G2))),"Die Tabelle ist so nicht versandfertig. Es fehlen noch Eingaben bei Kunden-Nr. und/oder Postleitzahl.","Wichtig: Sind Ihre Eingaben bei Kunden-Nr. und Postleitzahl korrekt und haben Sie im Tabellenblatt Kontakt alle gelb hinterlegten Felder ausgefüllt?")</f>
        <v>Die Tabelle ist so nicht versandfertig. Es fehlen noch Eingaben bei Kunden-Nr. und/oder Postleitzahl.</v>
      </c>
      <c r="B16" s="133"/>
      <c r="C16" s="133"/>
      <c r="D16" s="133"/>
      <c r="E16" s="133"/>
      <c r="F16" s="133"/>
      <c r="G16" s="133"/>
      <c r="H16" s="133"/>
    </row>
    <row r="17" spans="1:12" s="12" customFormat="1" ht="30.2" customHeight="1" x14ac:dyDescent="0.55000000000000004">
      <c r="A17" s="11" t="s">
        <v>42</v>
      </c>
      <c r="B17" s="7"/>
      <c r="C17" s="10"/>
      <c r="D17" s="7"/>
      <c r="E17" s="7"/>
      <c r="F17" s="7"/>
      <c r="G17" s="60"/>
      <c r="I17" s="9"/>
    </row>
    <row r="18" spans="1:12" ht="35.1" customHeight="1" x14ac:dyDescent="0.55000000000000004">
      <c r="A18" s="7" t="s">
        <v>108</v>
      </c>
      <c r="G18" s="88"/>
    </row>
    <row r="19" spans="1:12" s="26" customFormat="1" ht="36" customHeight="1" x14ac:dyDescent="0.5">
      <c r="A19" s="16" t="s">
        <v>3</v>
      </c>
      <c r="B19" s="16" t="s">
        <v>4</v>
      </c>
      <c r="C19" s="22" t="s">
        <v>43</v>
      </c>
      <c r="D19" s="22" t="s">
        <v>8</v>
      </c>
      <c r="E19" s="22" t="s">
        <v>9</v>
      </c>
      <c r="F19" s="22" t="s">
        <v>59</v>
      </c>
      <c r="G19" s="43" t="s">
        <v>95</v>
      </c>
      <c r="H19" s="128" t="s">
        <v>405</v>
      </c>
      <c r="I19" s="128"/>
      <c r="J19" s="89" t="s">
        <v>402</v>
      </c>
      <c r="K19" s="89" t="s">
        <v>403</v>
      </c>
      <c r="L19" s="89" t="s">
        <v>404</v>
      </c>
    </row>
    <row r="20" spans="1:12" s="62" customFormat="1" ht="22.1" customHeight="1" x14ac:dyDescent="0.45">
      <c r="A20" s="93" t="s">
        <v>421</v>
      </c>
      <c r="B20" s="93" t="s">
        <v>97</v>
      </c>
      <c r="C20" s="43" t="s">
        <v>422</v>
      </c>
      <c r="D20" s="92"/>
      <c r="E20" s="92"/>
      <c r="F20" s="39">
        <f>aw!B1</f>
        <v>25</v>
      </c>
      <c r="G20" s="43"/>
      <c r="H20" s="94">
        <f>aw!C1</f>
        <v>24</v>
      </c>
      <c r="I20" s="95"/>
    </row>
    <row r="21" spans="1:12" s="26" customFormat="1" ht="22.1" customHeight="1" x14ac:dyDescent="0.5">
      <c r="A21" s="38" t="s">
        <v>461</v>
      </c>
      <c r="B21" s="38" t="s">
        <v>57</v>
      </c>
      <c r="C21" s="39">
        <v>3</v>
      </c>
      <c r="D21" s="92"/>
      <c r="E21" s="92"/>
      <c r="F21" s="39">
        <f>Wasser!$B$1</f>
        <v>29</v>
      </c>
      <c r="G21" s="39"/>
      <c r="H21" s="48">
        <f>Wasser!$C$1</f>
        <v>28</v>
      </c>
      <c r="I21" s="46"/>
    </row>
    <row r="22" spans="1:12" s="26" customFormat="1" ht="22.1" customHeight="1" x14ac:dyDescent="0.5">
      <c r="A22" s="38" t="s">
        <v>62</v>
      </c>
      <c r="B22" s="38" t="s">
        <v>57</v>
      </c>
      <c r="C22" s="39">
        <v>3</v>
      </c>
      <c r="D22" s="92"/>
      <c r="E22" s="92"/>
      <c r="F22" s="39">
        <f>Asche!B1</f>
        <v>23</v>
      </c>
      <c r="G22" s="39">
        <f>Asche!B33</f>
        <v>12</v>
      </c>
      <c r="H22" s="48">
        <f>Asche!$C$1</f>
        <v>22</v>
      </c>
      <c r="I22" s="50">
        <f>Asche!C33</f>
        <v>11</v>
      </c>
    </row>
    <row r="23" spans="1:12" s="26" customFormat="1" ht="22.1" customHeight="1" x14ac:dyDescent="0.5">
      <c r="A23" s="38" t="s">
        <v>420</v>
      </c>
      <c r="B23" s="38" t="s">
        <v>57</v>
      </c>
      <c r="C23" s="39">
        <v>3</v>
      </c>
      <c r="D23" s="92"/>
      <c r="E23" s="92"/>
      <c r="F23" s="39">
        <f>Rohprotein!$B$1</f>
        <v>19</v>
      </c>
      <c r="G23" s="39"/>
      <c r="H23" s="48">
        <f>Rohprotein!$C$1</f>
        <v>18</v>
      </c>
      <c r="I23" s="46"/>
    </row>
    <row r="24" spans="1:12" s="26" customFormat="1" ht="22.1" customHeight="1" x14ac:dyDescent="0.5">
      <c r="A24" s="38" t="s">
        <v>61</v>
      </c>
      <c r="B24" s="38" t="s">
        <v>57</v>
      </c>
      <c r="C24" s="39">
        <v>4</v>
      </c>
      <c r="D24" s="92"/>
      <c r="E24" s="92"/>
      <c r="F24" s="39">
        <f>Fett!$B$1</f>
        <v>27</v>
      </c>
      <c r="G24" s="39"/>
      <c r="H24" s="48">
        <f>Fett!$C$1</f>
        <v>26</v>
      </c>
      <c r="I24" s="46"/>
    </row>
    <row r="25" spans="1:12" s="26" customFormat="1" ht="22.1" customHeight="1" x14ac:dyDescent="0.5">
      <c r="A25" s="38" t="s">
        <v>462</v>
      </c>
      <c r="B25" s="38" t="s">
        <v>57</v>
      </c>
      <c r="C25" s="39">
        <v>3</v>
      </c>
      <c r="D25" s="92"/>
      <c r="E25" s="92"/>
      <c r="F25" s="39">
        <f>Fett_gesaettigt!B1</f>
        <v>9</v>
      </c>
      <c r="G25" s="39"/>
      <c r="H25" s="48">
        <f>Fett_gesaettigt!C1</f>
        <v>8</v>
      </c>
      <c r="I25" s="46"/>
    </row>
    <row r="26" spans="1:12" s="26" customFormat="1" ht="22.1" customHeight="1" x14ac:dyDescent="0.5">
      <c r="A26" s="38" t="s">
        <v>98</v>
      </c>
      <c r="B26" s="38" t="s">
        <v>97</v>
      </c>
      <c r="C26" s="39">
        <v>3</v>
      </c>
      <c r="D26" s="92"/>
      <c r="E26" s="92"/>
      <c r="F26" s="39">
        <f>HBZ!$B$1</f>
        <v>4</v>
      </c>
      <c r="G26" s="39"/>
      <c r="H26" s="48">
        <f>HBZ!$C$1</f>
        <v>3</v>
      </c>
      <c r="I26" s="46"/>
    </row>
    <row r="27" spans="1:12" s="26" customFormat="1" ht="22.1" customHeight="1" x14ac:dyDescent="0.5">
      <c r="A27" s="38" t="s">
        <v>448</v>
      </c>
      <c r="B27" s="38" t="s">
        <v>57</v>
      </c>
      <c r="C27" s="39">
        <v>3</v>
      </c>
      <c r="D27" s="92"/>
      <c r="E27" s="92"/>
      <c r="F27" s="39"/>
      <c r="G27" s="39" t="str">
        <f>IF(ISBLANK(G55),"",G55)</f>
        <v/>
      </c>
      <c r="H27" s="48"/>
      <c r="I27" s="46"/>
    </row>
    <row r="28" spans="1:12" s="26" customFormat="1" ht="22.1" customHeight="1" x14ac:dyDescent="0.5">
      <c r="A28" s="38" t="s">
        <v>112</v>
      </c>
      <c r="B28" s="38" t="s">
        <v>99</v>
      </c>
      <c r="C28" s="39">
        <v>3</v>
      </c>
      <c r="D28" s="92"/>
      <c r="E28" s="92"/>
      <c r="F28" s="39">
        <f>Buttersre!$B$1</f>
        <v>14</v>
      </c>
      <c r="G28" s="39"/>
      <c r="H28" s="48">
        <f>Buttersre!$C$1</f>
        <v>13</v>
      </c>
      <c r="I28" s="46"/>
    </row>
    <row r="29" spans="1:12" s="26" customFormat="1" ht="22.1" customHeight="1" x14ac:dyDescent="0.5">
      <c r="A29" s="38" t="s">
        <v>449</v>
      </c>
      <c r="B29" s="38" t="s">
        <v>57</v>
      </c>
      <c r="C29" s="39">
        <v>3</v>
      </c>
      <c r="D29" s="92"/>
      <c r="E29" s="92"/>
      <c r="F29" s="39"/>
      <c r="G29" s="39" t="str">
        <f>IF(ISBLANK(G58),"",G58)</f>
        <v/>
      </c>
      <c r="H29" s="48"/>
      <c r="I29" s="46"/>
    </row>
    <row r="30" spans="1:12" s="26" customFormat="1" ht="22.1" customHeight="1" x14ac:dyDescent="0.5">
      <c r="A30" s="38" t="s">
        <v>111</v>
      </c>
      <c r="B30" s="38" t="s">
        <v>99</v>
      </c>
      <c r="C30" s="39">
        <v>3</v>
      </c>
      <c r="D30" s="92"/>
      <c r="E30" s="92"/>
      <c r="F30" s="39">
        <f>BSME!B1</f>
        <v>28</v>
      </c>
      <c r="H30" s="48">
        <f>BSME!C1</f>
        <v>27</v>
      </c>
      <c r="I30" s="46"/>
    </row>
    <row r="31" spans="1:12" s="26" customFormat="1" ht="34.200000000000003" customHeight="1" x14ac:dyDescent="0.5">
      <c r="A31" s="38" t="s">
        <v>450</v>
      </c>
      <c r="B31" s="38" t="s">
        <v>57</v>
      </c>
      <c r="C31" s="39">
        <v>3</v>
      </c>
      <c r="D31" s="92"/>
      <c r="E31" s="92"/>
      <c r="F31" s="39"/>
      <c r="G31" s="39" t="str">
        <f>IF(ISBLANK(G63),"",G63)</f>
        <v/>
      </c>
      <c r="H31" s="48"/>
      <c r="I31" s="46"/>
    </row>
    <row r="32" spans="1:12" s="26" customFormat="1" ht="22.1" customHeight="1" x14ac:dyDescent="0.5">
      <c r="A32" s="38" t="s">
        <v>107</v>
      </c>
      <c r="B32" s="38" t="s">
        <v>57</v>
      </c>
      <c r="C32" s="39">
        <v>3</v>
      </c>
      <c r="D32" s="92"/>
      <c r="E32" s="92"/>
      <c r="F32" s="39">
        <f>Stärke!B1</f>
        <v>26</v>
      </c>
      <c r="G32" s="39">
        <f>Stärke!B32</f>
        <v>13</v>
      </c>
      <c r="H32" s="48">
        <f>Stärke!$C$1</f>
        <v>25</v>
      </c>
      <c r="I32" s="48">
        <f>Stärke!$C$32</f>
        <v>12</v>
      </c>
    </row>
    <row r="33" spans="1:12" s="26" customFormat="1" ht="22.1" customHeight="1" x14ac:dyDescent="0.5">
      <c r="A33" s="38" t="s">
        <v>213</v>
      </c>
      <c r="B33" s="38" t="s">
        <v>57</v>
      </c>
      <c r="C33" s="39">
        <v>4</v>
      </c>
      <c r="D33" s="92"/>
      <c r="E33" s="92"/>
      <c r="F33" s="39">
        <f>Saccharose!B1</f>
        <v>27</v>
      </c>
      <c r="G33" s="39"/>
      <c r="H33" s="48">
        <f>Saccharose!$C$1</f>
        <v>26</v>
      </c>
      <c r="I33" s="46"/>
    </row>
    <row r="34" spans="1:12" s="26" customFormat="1" ht="22.1" customHeight="1" x14ac:dyDescent="0.5">
      <c r="A34" s="38" t="s">
        <v>318</v>
      </c>
      <c r="B34" s="38" t="s">
        <v>96</v>
      </c>
      <c r="C34" s="39">
        <v>3</v>
      </c>
      <c r="D34" s="92"/>
      <c r="E34" s="92"/>
      <c r="F34" s="39">
        <f>Cholesterin!$B$1</f>
        <v>37</v>
      </c>
      <c r="G34" s="39"/>
      <c r="H34" s="48">
        <f>Cholesterin!$C$1</f>
        <v>36</v>
      </c>
      <c r="I34" s="46"/>
    </row>
    <row r="35" spans="1:12" s="26" customFormat="1" ht="22.1" hidden="1" customHeight="1" x14ac:dyDescent="0.5">
      <c r="A35" s="38" t="s">
        <v>63</v>
      </c>
      <c r="B35" s="38" t="s">
        <v>96</v>
      </c>
      <c r="C35" s="39">
        <v>3</v>
      </c>
      <c r="D35" s="92"/>
      <c r="E35" s="92"/>
      <c r="F35" s="39">
        <f>Gesamtsterine!B1</f>
        <v>8</v>
      </c>
      <c r="G35" s="39"/>
      <c r="H35" s="48">
        <f>Gesamtsterine!C1</f>
        <v>7</v>
      </c>
      <c r="I35" s="46"/>
    </row>
    <row r="36" spans="1:12" s="62" customFormat="1" ht="22.1" customHeight="1" x14ac:dyDescent="0.45">
      <c r="A36" s="38" t="s">
        <v>209</v>
      </c>
      <c r="B36" s="38" t="s">
        <v>57</v>
      </c>
      <c r="C36" s="39">
        <v>3</v>
      </c>
      <c r="D36" s="92"/>
      <c r="E36" s="92"/>
      <c r="F36" s="39">
        <f>Ballaststoffe!B1</f>
        <v>10</v>
      </c>
      <c r="G36" s="46"/>
      <c r="H36" s="48">
        <f>Ballaststoffe!C1</f>
        <v>9</v>
      </c>
    </row>
    <row r="37" spans="1:12" ht="22.1" customHeight="1" x14ac:dyDescent="0.45">
      <c r="A37" s="38" t="s">
        <v>334</v>
      </c>
      <c r="B37" s="38" t="s">
        <v>57</v>
      </c>
      <c r="C37" s="39">
        <v>3</v>
      </c>
      <c r="D37" s="92"/>
      <c r="E37" s="92"/>
      <c r="F37" s="39">
        <f>Kochsalz!B1</f>
        <v>33</v>
      </c>
      <c r="G37" s="46"/>
      <c r="H37" s="48">
        <f>Kochsalz!C1</f>
        <v>32</v>
      </c>
      <c r="I37" s="62"/>
    </row>
    <row r="38" spans="1:12" ht="22.1" customHeight="1" x14ac:dyDescent="0.45">
      <c r="A38" s="38" t="s">
        <v>335</v>
      </c>
      <c r="B38" s="38" t="s">
        <v>96</v>
      </c>
      <c r="C38" s="39">
        <v>3</v>
      </c>
      <c r="D38" s="92"/>
      <c r="E38" s="92"/>
      <c r="F38" s="39">
        <f>Elemente!B61</f>
        <v>40</v>
      </c>
      <c r="G38" s="90">
        <f>Elemente!B13</f>
        <v>14</v>
      </c>
      <c r="H38" s="90">
        <f>Elemente!B30</f>
        <v>6</v>
      </c>
      <c r="I38" s="90">
        <f>Elemente!C30</f>
        <v>6</v>
      </c>
      <c r="J38" s="90">
        <f>Elemente!B39</f>
        <v>4</v>
      </c>
      <c r="K38" s="90">
        <f>Elemente!B46</f>
        <v>12</v>
      </c>
      <c r="L38" s="90">
        <f>Elemente!B2</f>
        <v>8</v>
      </c>
    </row>
    <row r="39" spans="1:12" ht="35.1" customHeight="1" x14ac:dyDescent="0.5">
      <c r="A39" s="127" t="s">
        <v>144</v>
      </c>
      <c r="B39" s="127"/>
      <c r="C39" s="127"/>
      <c r="D39" s="127"/>
      <c r="E39" s="127"/>
      <c r="F39" s="127"/>
      <c r="G39" s="127"/>
      <c r="H39" s="127"/>
    </row>
    <row r="40" spans="1:12" ht="18" customHeight="1" x14ac:dyDescent="0.45">
      <c r="A40" s="40" t="str">
        <f>A20</f>
        <v>aw-Wert</v>
      </c>
      <c r="B40" s="122"/>
      <c r="C40" s="122"/>
      <c r="D40" s="122"/>
      <c r="E40" s="122"/>
      <c r="F40" s="122"/>
      <c r="G40" s="122"/>
      <c r="H40" s="122"/>
      <c r="I40" s="14" t="b">
        <f>ISBLANK(VLOOKUP(F20,aw!A3:C27,3))</f>
        <v>1</v>
      </c>
    </row>
    <row r="41" spans="1:12" ht="34.950000000000003" customHeight="1" x14ac:dyDescent="0.45">
      <c r="A41" s="41" t="str">
        <f>IF(F20=H20,"bitte eingeben:",IF(I40,"","Art der Modifikation:"))</f>
        <v/>
      </c>
      <c r="B41" s="131"/>
      <c r="C41" s="131"/>
      <c r="D41" s="131"/>
      <c r="E41" s="131"/>
      <c r="F41" s="131"/>
      <c r="G41" s="131"/>
      <c r="H41" s="131"/>
      <c r="I41" s="14"/>
    </row>
    <row r="42" spans="1:12" ht="18" customHeight="1" x14ac:dyDescent="0.45">
      <c r="A42" s="40" t="str">
        <f>A21</f>
        <v>Trockenmasse</v>
      </c>
      <c r="B42" s="122"/>
      <c r="C42" s="122"/>
      <c r="D42" s="122"/>
      <c r="E42" s="122"/>
      <c r="F42" s="122"/>
      <c r="G42" s="122"/>
      <c r="H42" s="122"/>
      <c r="I42" s="14" t="b">
        <f>ISBLANK(VLOOKUP(F21,Wasser!A3:C37,3))</f>
        <v>1</v>
      </c>
    </row>
    <row r="43" spans="1:12" ht="34.950000000000003" customHeight="1" x14ac:dyDescent="0.45">
      <c r="A43" s="41" t="str">
        <f>IF(F21=H21,"bitte eingeben:",IF(I42,"","Art der Modifikation:"))</f>
        <v/>
      </c>
      <c r="B43" s="131"/>
      <c r="C43" s="131"/>
      <c r="D43" s="131"/>
      <c r="E43" s="131"/>
      <c r="F43" s="131"/>
      <c r="G43" s="131"/>
      <c r="H43" s="131"/>
      <c r="I43" s="14"/>
    </row>
    <row r="44" spans="1:12" ht="18" customHeight="1" x14ac:dyDescent="0.5">
      <c r="A44" s="42" t="str">
        <f>A22</f>
        <v>Asche</v>
      </c>
      <c r="B44" s="122"/>
      <c r="C44" s="122"/>
      <c r="D44" s="122"/>
      <c r="E44" s="122"/>
      <c r="F44" s="122"/>
      <c r="G44" s="122"/>
      <c r="H44" s="122"/>
      <c r="I44" s="14" t="b">
        <f>ISBLANK(VLOOKUP(F22,Asche!A3:C25,3))</f>
        <v>1</v>
      </c>
    </row>
    <row r="45" spans="1:12" ht="18" customHeight="1" x14ac:dyDescent="0.5">
      <c r="A45" s="42" t="s">
        <v>146</v>
      </c>
      <c r="B45" s="121"/>
      <c r="C45" s="121"/>
      <c r="D45" s="121"/>
      <c r="E45" s="121"/>
      <c r="F45" s="121"/>
      <c r="G45" s="121"/>
      <c r="H45" s="121"/>
      <c r="I45" s="14"/>
    </row>
    <row r="46" spans="1:12" ht="34.950000000000003" customHeight="1" x14ac:dyDescent="0.45">
      <c r="A46" s="41" t="str">
        <f>IF(F22=H22,"bitte eingeben:",IF(I44,"","Art der Modifikation:"))</f>
        <v/>
      </c>
      <c r="B46" s="124"/>
      <c r="C46" s="124"/>
      <c r="D46" s="124"/>
      <c r="E46" s="124"/>
      <c r="F46" s="124"/>
      <c r="G46" s="124"/>
      <c r="H46" s="124"/>
      <c r="I46" s="14"/>
    </row>
    <row r="47" spans="1:12" ht="18" customHeight="1" x14ac:dyDescent="0.5">
      <c r="A47" s="42" t="str">
        <f>A23</f>
        <v>Rohprotein (N * 6,25)</v>
      </c>
      <c r="B47" s="122"/>
      <c r="C47" s="122"/>
      <c r="D47" s="122"/>
      <c r="E47" s="122"/>
      <c r="F47" s="122"/>
      <c r="G47" s="122"/>
      <c r="H47" s="122"/>
      <c r="I47" s="14" t="b">
        <f>ISBLANK(VLOOKUP(F23,Rohprotein!A3:C27,3))</f>
        <v>1</v>
      </c>
    </row>
    <row r="48" spans="1:12" ht="35.1" customHeight="1" x14ac:dyDescent="0.45">
      <c r="A48" s="41" t="str">
        <f>IF(F23=H23,"bitte eingeben:",IF(I47,"","Art der Modifikation:"))</f>
        <v/>
      </c>
      <c r="B48" s="124"/>
      <c r="C48" s="124"/>
      <c r="D48" s="124"/>
      <c r="E48" s="124"/>
      <c r="F48" s="124"/>
      <c r="G48" s="124"/>
      <c r="H48" s="124"/>
      <c r="I48" s="14"/>
    </row>
    <row r="49" spans="1:9" ht="18" customHeight="1" x14ac:dyDescent="0.45">
      <c r="A49" s="40" t="str">
        <f>A24</f>
        <v>Fett</v>
      </c>
      <c r="B49" s="122"/>
      <c r="C49" s="122"/>
      <c r="D49" s="122"/>
      <c r="E49" s="122"/>
      <c r="F49" s="122"/>
      <c r="G49" s="122"/>
      <c r="H49" s="122"/>
      <c r="I49" s="14" t="b">
        <f>ISBLANK(VLOOKUP(F24,Fett!A3:C35,3))</f>
        <v>1</v>
      </c>
    </row>
    <row r="50" spans="1:9" ht="35.1" customHeight="1" x14ac:dyDescent="0.45">
      <c r="A50" s="41" t="str">
        <f>IF(F24=H24,"bitte eingeben:",IF(I49,"","Art der Modifikation:"))</f>
        <v/>
      </c>
      <c r="B50" s="124"/>
      <c r="C50" s="124"/>
      <c r="D50" s="124"/>
      <c r="E50" s="124"/>
      <c r="F50" s="124"/>
      <c r="G50" s="124"/>
      <c r="H50" s="124"/>
      <c r="I50" s="14"/>
    </row>
    <row r="51" spans="1:9" ht="18" customHeight="1" x14ac:dyDescent="0.45">
      <c r="A51" s="104" t="str">
        <f>A25</f>
        <v>Fett, gesättigte Fettsäuren</v>
      </c>
      <c r="B51" s="122"/>
      <c r="C51" s="122"/>
      <c r="D51" s="122"/>
      <c r="E51" s="122"/>
      <c r="F51" s="122"/>
      <c r="G51" s="122"/>
      <c r="H51" s="122"/>
      <c r="I51" s="14" t="b">
        <f>ISBLANK(VLOOKUP(F25,Fett_gesaettigt!A3:C11,3))</f>
        <v>1</v>
      </c>
    </row>
    <row r="52" spans="1:9" ht="34.950000000000003" customHeight="1" x14ac:dyDescent="0.45">
      <c r="A52" s="41" t="str">
        <f>IF(F25=H25,"bitte eingeben:",IF(I51,"","Art der Modifikation:"))</f>
        <v/>
      </c>
      <c r="B52" s="124"/>
      <c r="C52" s="124"/>
      <c r="D52" s="124"/>
      <c r="E52" s="124"/>
      <c r="F52" s="124"/>
      <c r="G52" s="124"/>
      <c r="H52" s="124"/>
      <c r="I52" s="14"/>
    </row>
    <row r="53" spans="1:9" ht="18" customHeight="1" x14ac:dyDescent="0.45">
      <c r="A53" s="40" t="str">
        <f>A26</f>
        <v>Halbmikrobuttersäurezahl (HBSZ)</v>
      </c>
      <c r="B53" s="122"/>
      <c r="C53" s="122"/>
      <c r="D53" s="122"/>
      <c r="E53" s="122"/>
      <c r="F53" s="122"/>
      <c r="G53" s="122"/>
      <c r="H53" s="122"/>
      <c r="I53" s="14" t="b">
        <f>ISBLANK(VLOOKUP(F26,HBZ!A3:C19,3))</f>
        <v>1</v>
      </c>
    </row>
    <row r="54" spans="1:9" ht="35.1" customHeight="1" x14ac:dyDescent="0.45">
      <c r="A54" s="41" t="str">
        <f>IF(F26=H26,"bitte eingeben:",IF(I53,"","Art der Modifikation:"))</f>
        <v/>
      </c>
      <c r="B54" s="123"/>
      <c r="C54" s="123"/>
      <c r="D54" s="123"/>
      <c r="E54" s="123"/>
      <c r="F54" s="123"/>
      <c r="G54" s="123"/>
      <c r="H54" s="123"/>
      <c r="I54" s="14"/>
    </row>
    <row r="55" spans="1:9" ht="18" customHeight="1" x14ac:dyDescent="0.45">
      <c r="A55" s="126" t="str">
        <f>IF(($F$26-$H$26-1)&lt;0,"Halbmikrobuttersäurezahl (HBSZ) von reinem Milchfett (Ihre Grundlage bei der Berechnung des Milchfettgehaltes):","")</f>
        <v/>
      </c>
      <c r="B55" s="126"/>
      <c r="C55" s="126"/>
      <c r="D55" s="126"/>
      <c r="E55" s="126"/>
      <c r="F55" s="126"/>
      <c r="G55" s="137"/>
      <c r="H55" s="137"/>
      <c r="I55" s="14"/>
    </row>
    <row r="56" spans="1:9" ht="18" customHeight="1" x14ac:dyDescent="0.45">
      <c r="A56" s="40" t="s">
        <v>126</v>
      </c>
      <c r="B56" s="122"/>
      <c r="C56" s="122"/>
      <c r="D56" s="122"/>
      <c r="E56" s="122"/>
      <c r="F56" s="122"/>
      <c r="G56" s="122"/>
      <c r="H56" s="122"/>
      <c r="I56" s="14" t="b">
        <f>ISBLANK(VLOOKUP(F28,Buttersre!A3:C16,3))</f>
        <v>1</v>
      </c>
    </row>
    <row r="57" spans="1:9" ht="35.1" customHeight="1" x14ac:dyDescent="0.45">
      <c r="A57" s="41" t="str">
        <f>IF(F28=H28,"bitte eingeben:",IF(I56,"","Art der Modifikation:"))</f>
        <v/>
      </c>
      <c r="B57" s="123"/>
      <c r="C57" s="123"/>
      <c r="D57" s="123"/>
      <c r="E57" s="123"/>
      <c r="F57" s="123"/>
      <c r="G57" s="123"/>
      <c r="H57" s="123"/>
      <c r="I57" s="14"/>
    </row>
    <row r="58" spans="1:9" ht="18" customHeight="1" x14ac:dyDescent="0.45">
      <c r="A58" s="126" t="str">
        <f>IF(($F$28-$H$28-1)&lt;0,"Gehalt von freier Buttersäure [g/100 g] in Milchfett (Ihre Grundlage bei der Berechnung des Milchfettgehaltes):","")</f>
        <v/>
      </c>
      <c r="B58" s="126"/>
      <c r="C58" s="126"/>
      <c r="D58" s="126"/>
      <c r="E58" s="126"/>
      <c r="F58" s="126"/>
      <c r="G58" s="137"/>
      <c r="H58" s="137"/>
      <c r="I58" s="14"/>
    </row>
    <row r="59" spans="1:9" ht="27.95" customHeight="1" x14ac:dyDescent="0.5">
      <c r="A59" s="127" t="s">
        <v>145</v>
      </c>
      <c r="B59" s="127"/>
      <c r="C59" s="127"/>
      <c r="D59" s="127"/>
      <c r="E59" s="127"/>
      <c r="F59" s="127"/>
      <c r="G59" s="127"/>
      <c r="H59" s="127"/>
      <c r="I59" s="14"/>
    </row>
    <row r="60" spans="1:9" ht="15" hidden="1" customHeight="1" x14ac:dyDescent="0.5">
      <c r="A60" s="127"/>
      <c r="B60" s="127"/>
      <c r="C60" s="127"/>
      <c r="D60" s="127"/>
      <c r="E60" s="127"/>
      <c r="F60" s="127"/>
      <c r="G60" s="127"/>
      <c r="H60" s="127"/>
      <c r="I60" s="14"/>
    </row>
    <row r="61" spans="1:9" ht="18" customHeight="1" x14ac:dyDescent="0.45">
      <c r="A61" s="40" t="s">
        <v>130</v>
      </c>
      <c r="B61" s="122"/>
      <c r="C61" s="122"/>
      <c r="D61" s="122"/>
      <c r="E61" s="122"/>
      <c r="F61" s="122"/>
      <c r="G61" s="122"/>
      <c r="H61" s="122"/>
      <c r="I61" s="14" t="b">
        <f>ISBLANK(VLOOKUP(F30,BSME!A3:C30,3))</f>
        <v>1</v>
      </c>
    </row>
    <row r="62" spans="1:9" ht="35.1" customHeight="1" x14ac:dyDescent="0.45">
      <c r="A62" s="41" t="str">
        <f>IF(F30=H30,"bitte eingeben:",IF(I61,"","Art der Modifikation:"))</f>
        <v/>
      </c>
      <c r="B62" s="125"/>
      <c r="C62" s="125"/>
      <c r="D62" s="125"/>
      <c r="E62" s="125"/>
      <c r="F62" s="125"/>
      <c r="G62" s="125"/>
      <c r="H62" s="125"/>
      <c r="I62" s="14"/>
    </row>
    <row r="63" spans="1:9" ht="18" customHeight="1" x14ac:dyDescent="0.45">
      <c r="A63" s="126" t="str">
        <f>IF(($F$30-$H$30-1)&lt;0,"Gehalt von Buttersäuremethylester [g/100 g] in Milchfett (Ihre Grundlage bei der Berechnung des Milchfettgehaltes):","")</f>
        <v/>
      </c>
      <c r="B63" s="126"/>
      <c r="C63" s="126"/>
      <c r="D63" s="126"/>
      <c r="E63" s="126"/>
      <c r="F63" s="126"/>
      <c r="G63" s="137"/>
      <c r="H63" s="137"/>
      <c r="I63" s="14"/>
    </row>
    <row r="64" spans="1:9" ht="18" customHeight="1" x14ac:dyDescent="0.45">
      <c r="A64" s="40" t="str">
        <f>A32</f>
        <v>Stärke</v>
      </c>
      <c r="B64" s="121"/>
      <c r="C64" s="121"/>
      <c r="D64" s="121"/>
      <c r="E64" s="121"/>
      <c r="F64" s="121"/>
      <c r="G64" s="121"/>
      <c r="H64" s="121"/>
      <c r="I64" s="14" t="b">
        <f>ISBLANK(VLOOKUP(F32,Stärke!A3:C31,3))</f>
        <v>1</v>
      </c>
    </row>
    <row r="65" spans="1:12" ht="18" customHeight="1" x14ac:dyDescent="0.45">
      <c r="A65" s="40" t="s">
        <v>155</v>
      </c>
      <c r="B65" s="121"/>
      <c r="C65" s="121"/>
      <c r="D65" s="121"/>
      <c r="E65" s="121"/>
      <c r="F65" s="121"/>
      <c r="G65" s="121"/>
      <c r="H65" s="121"/>
      <c r="I65" s="14" t="b">
        <f>ISBLANK(VLOOKUP(F32,Stärke!A34:C46,3))</f>
        <v>1</v>
      </c>
    </row>
    <row r="66" spans="1:12" ht="18" customHeight="1" x14ac:dyDescent="0.45">
      <c r="A66" s="40" t="s">
        <v>546</v>
      </c>
      <c r="B66" s="124"/>
      <c r="C66" s="124"/>
      <c r="D66" s="124"/>
      <c r="E66" s="124"/>
      <c r="F66" s="124"/>
      <c r="G66" s="124"/>
      <c r="H66" s="124"/>
      <c r="I66" s="14"/>
    </row>
    <row r="67" spans="1:12" ht="35.1" customHeight="1" x14ac:dyDescent="0.45">
      <c r="A67" s="41" t="str">
        <f>IF(OR(F32=H32,G32=I32),"bitte eingeben:",IF(I64,"","Art der Modifikation:"))</f>
        <v/>
      </c>
      <c r="B67" s="124"/>
      <c r="C67" s="124"/>
      <c r="D67" s="124"/>
      <c r="E67" s="124"/>
      <c r="F67" s="124"/>
      <c r="G67" s="124"/>
      <c r="H67" s="124"/>
      <c r="I67" s="14"/>
    </row>
    <row r="68" spans="1:12" ht="21.95" customHeight="1" x14ac:dyDescent="0.45">
      <c r="A68" s="40" t="str">
        <f>A33</f>
        <v>Saccharose, wasserfrei</v>
      </c>
      <c r="B68" s="121"/>
      <c r="C68" s="121"/>
      <c r="D68" s="121"/>
      <c r="E68" s="121"/>
      <c r="F68" s="121"/>
      <c r="G68" s="121"/>
      <c r="H68" s="121"/>
      <c r="I68" s="14" t="b">
        <f>ISBLANK(VLOOKUP(F33,Saccharose!A3:C32,3))</f>
        <v>1</v>
      </c>
    </row>
    <row r="69" spans="1:12" ht="35.1" customHeight="1" x14ac:dyDescent="0.45">
      <c r="A69" s="41" t="str">
        <f>IF(F33=H33,"bitte eingeben:",IF(I68,"","Art der Modifikation:"))</f>
        <v/>
      </c>
      <c r="B69" s="123"/>
      <c r="C69" s="123"/>
      <c r="D69" s="123"/>
      <c r="E69" s="123"/>
      <c r="F69" s="123"/>
      <c r="G69" s="123"/>
      <c r="H69" s="123"/>
      <c r="I69" s="14"/>
    </row>
    <row r="70" spans="1:12" ht="18" customHeight="1" x14ac:dyDescent="0.45">
      <c r="A70" s="40" t="s">
        <v>318</v>
      </c>
      <c r="B70" s="130"/>
      <c r="C70" s="130"/>
      <c r="D70" s="130"/>
      <c r="E70" s="130"/>
      <c r="F70" s="130"/>
      <c r="G70" s="130"/>
      <c r="H70" s="130"/>
      <c r="I70" s="14" t="b">
        <f>ISBLANK(VLOOKUP(F34,Cholesterin!A3:C43,3))</f>
        <v>1</v>
      </c>
    </row>
    <row r="71" spans="1:12" ht="35.1" customHeight="1" x14ac:dyDescent="0.45">
      <c r="A71" s="41" t="str">
        <f>IF(F34=H34,"bitte eingeben:",IF(I70,"","Art der Modifikation:"))</f>
        <v/>
      </c>
      <c r="B71" s="136"/>
      <c r="C71" s="136"/>
      <c r="D71" s="136"/>
      <c r="E71" s="136"/>
      <c r="F71" s="136"/>
      <c r="G71" s="136"/>
      <c r="H71" s="136"/>
      <c r="I71" s="14"/>
    </row>
    <row r="72" spans="1:12" ht="18" customHeight="1" x14ac:dyDescent="0.45">
      <c r="A72" s="40" t="s">
        <v>209</v>
      </c>
      <c r="B72" s="121"/>
      <c r="C72" s="121"/>
      <c r="D72" s="121"/>
      <c r="E72" s="121"/>
      <c r="F72" s="121"/>
      <c r="G72" s="121"/>
      <c r="H72" s="121"/>
      <c r="I72" s="14" t="b">
        <f>ISBLANK(VLOOKUP(F36,Ballaststoffe!A3:C26,3))</f>
        <v>1</v>
      </c>
    </row>
    <row r="73" spans="1:12" ht="18" customHeight="1" x14ac:dyDescent="0.45">
      <c r="A73" s="61" t="s">
        <v>220</v>
      </c>
      <c r="B73" s="140"/>
      <c r="C73" s="140"/>
      <c r="D73" s="140"/>
      <c r="E73" s="140"/>
      <c r="F73" s="140"/>
      <c r="G73" s="140"/>
      <c r="H73" s="140"/>
      <c r="I73" s="14"/>
    </row>
    <row r="74" spans="1:12" ht="35.1" customHeight="1" x14ac:dyDescent="0.45">
      <c r="A74" s="13" t="str">
        <f>IF(F36=H36,"bitte eingeben:",IF(I72,"","Art der Modifikation:"))</f>
        <v/>
      </c>
      <c r="B74" s="136"/>
      <c r="C74" s="136"/>
      <c r="D74" s="136"/>
      <c r="E74" s="136"/>
      <c r="F74" s="136"/>
      <c r="G74" s="136"/>
      <c r="H74" s="136"/>
    </row>
    <row r="75" spans="1:12" ht="18" customHeight="1" x14ac:dyDescent="0.45">
      <c r="A75" s="40" t="s">
        <v>251</v>
      </c>
      <c r="B75" s="139"/>
      <c r="C75" s="139"/>
      <c r="D75" s="139"/>
      <c r="E75" s="139"/>
      <c r="F75" s="139"/>
      <c r="G75" s="139"/>
      <c r="H75" s="139"/>
      <c r="I75" s="14" t="b">
        <f>ISBLANK(VLOOKUP(F37,Kochsalz!A3:C35,3))</f>
        <v>1</v>
      </c>
    </row>
    <row r="76" spans="1:12" ht="35.1" customHeight="1" x14ac:dyDescent="0.45">
      <c r="A76" s="13" t="str">
        <f>IF(F37=H37,"bitte eingeben:",IF(I75,"","Art der Modifikation:"))</f>
        <v/>
      </c>
      <c r="B76" s="138"/>
      <c r="C76" s="138"/>
      <c r="D76" s="138"/>
      <c r="E76" s="138"/>
      <c r="F76" s="138"/>
      <c r="G76" s="138"/>
      <c r="H76" s="138"/>
    </row>
    <row r="77" spans="1:12" ht="28.2" customHeight="1" x14ac:dyDescent="0.5">
      <c r="A77" s="127" t="s">
        <v>396</v>
      </c>
      <c r="B77" s="127"/>
      <c r="C77" s="127"/>
      <c r="D77" s="127"/>
      <c r="E77" s="127"/>
      <c r="F77" s="127"/>
      <c r="G77" s="127"/>
      <c r="H77" s="127"/>
    </row>
    <row r="78" spans="1:12" s="105" customFormat="1" ht="10.1" hidden="1" customHeight="1" x14ac:dyDescent="0.4">
      <c r="F78" s="106">
        <f>MAX(Elemente!$A$62:$A$101)</f>
        <v>40</v>
      </c>
      <c r="G78" s="106">
        <f>MAX(Elemente!$A$14:$A$27)</f>
        <v>14</v>
      </c>
      <c r="H78" s="106">
        <f>MAX(Elemente!$A$31:$A$36)</f>
        <v>6</v>
      </c>
      <c r="I78" s="106">
        <f>MAX(Elemente!$A$31:$A$36)</f>
        <v>6</v>
      </c>
      <c r="J78" s="106">
        <f>MAX(Elemente!$A$40:$A$43)</f>
        <v>4</v>
      </c>
      <c r="K78" s="106">
        <f>MAX(Elemente!$A$47:$A$58)</f>
        <v>12</v>
      </c>
      <c r="L78" s="106">
        <f>MAX(Elemente!$A$3:$A$10)</f>
        <v>8</v>
      </c>
    </row>
    <row r="79" spans="1:12" ht="18" customHeight="1" x14ac:dyDescent="0.55000000000000004">
      <c r="A79" s="79" t="s">
        <v>335</v>
      </c>
      <c r="B79" s="80"/>
      <c r="C79" s="81"/>
      <c r="D79" s="81"/>
      <c r="E79" s="82"/>
      <c r="F79" s="81"/>
      <c r="G79" s="81"/>
      <c r="H79" s="82"/>
    </row>
    <row r="80" spans="1:12" ht="18" customHeight="1" x14ac:dyDescent="0.45">
      <c r="A80" s="83" t="s">
        <v>338</v>
      </c>
      <c r="B80" s="80"/>
      <c r="C80" s="80"/>
      <c r="D80" s="80"/>
      <c r="E80" s="80"/>
      <c r="F80" s="80"/>
      <c r="G80" s="80"/>
      <c r="H80" s="80"/>
    </row>
    <row r="81" spans="1:8" ht="18" customHeight="1" x14ac:dyDescent="0.45">
      <c r="A81" s="84"/>
      <c r="B81" s="80"/>
      <c r="C81" s="80"/>
      <c r="D81" s="85"/>
      <c r="E81" s="80"/>
      <c r="F81" s="80"/>
      <c r="G81" s="80"/>
      <c r="H81" s="80"/>
    </row>
    <row r="82" spans="1:8" ht="18" customHeight="1" x14ac:dyDescent="0.45">
      <c r="A82" s="83" t="s">
        <v>397</v>
      </c>
      <c r="B82" s="80"/>
      <c r="C82" s="80"/>
      <c r="D82" s="80"/>
      <c r="E82" s="80"/>
      <c r="F82" s="80"/>
      <c r="G82" s="80"/>
      <c r="H82" s="80"/>
    </row>
    <row r="83" spans="1:8" ht="34.950000000000003" customHeight="1" x14ac:dyDescent="0.45">
      <c r="A83" s="86" t="str">
        <f>IF(Ergebnisse!G38=Ergebnisse!G78-1,"bitte eingeben:","")</f>
        <v/>
      </c>
      <c r="B83" s="134"/>
      <c r="C83" s="134"/>
      <c r="D83" s="134"/>
      <c r="E83" s="134"/>
      <c r="F83" s="134"/>
      <c r="G83" s="134"/>
      <c r="H83" s="134"/>
    </row>
    <row r="84" spans="1:8" ht="18" customHeight="1" x14ac:dyDescent="0.45">
      <c r="A84" s="83" t="s">
        <v>398</v>
      </c>
      <c r="B84" s="80"/>
      <c r="C84" s="80"/>
      <c r="D84" s="80"/>
      <c r="E84" s="80"/>
      <c r="F84" s="80"/>
      <c r="G84" s="80"/>
      <c r="H84" s="80"/>
    </row>
    <row r="85" spans="1:8" ht="18" customHeight="1" x14ac:dyDescent="0.45">
      <c r="A85" s="83" t="s">
        <v>399</v>
      </c>
      <c r="B85" s="80"/>
      <c r="C85" s="80"/>
      <c r="D85" s="80"/>
      <c r="E85" s="80"/>
      <c r="F85" s="80"/>
      <c r="G85" s="80"/>
      <c r="H85" s="80"/>
    </row>
    <row r="86" spans="1:8" ht="34.950000000000003" customHeight="1" x14ac:dyDescent="0.45">
      <c r="A86" s="86" t="str">
        <f>IF(OR(Ergebnisse!H38=Ergebnisse!H78-1,Ergebnisse!I38=Ergebnisse!I78-1),"bitte eingeben:","")</f>
        <v/>
      </c>
      <c r="B86" s="134"/>
      <c r="C86" s="134"/>
      <c r="D86" s="134"/>
      <c r="E86" s="134"/>
      <c r="F86" s="134"/>
      <c r="G86" s="134"/>
      <c r="H86" s="134"/>
    </row>
    <row r="87" spans="1:8" ht="18" customHeight="1" x14ac:dyDescent="0.45">
      <c r="A87" s="83" t="s">
        <v>366</v>
      </c>
      <c r="B87" s="87"/>
      <c r="C87" s="87"/>
      <c r="D87" s="87"/>
      <c r="E87" s="87"/>
      <c r="F87" s="87"/>
      <c r="G87" s="87"/>
      <c r="H87" s="87"/>
    </row>
    <row r="88" spans="1:8" ht="34.950000000000003" customHeight="1" x14ac:dyDescent="0.45">
      <c r="A88" s="86" t="str">
        <f>IF(Ergebnisse!J38=Ergebnisse!J78-1,"bitte eingeben:","")</f>
        <v/>
      </c>
      <c r="B88" s="135"/>
      <c r="C88" s="135"/>
      <c r="D88" s="135"/>
      <c r="E88" s="135"/>
      <c r="F88" s="135"/>
      <c r="G88" s="135"/>
      <c r="H88" s="135"/>
    </row>
    <row r="89" spans="1:8" ht="18" customHeight="1" x14ac:dyDescent="0.45">
      <c r="A89" s="83" t="s">
        <v>400</v>
      </c>
      <c r="B89" s="87"/>
      <c r="C89" s="87"/>
      <c r="D89" s="87"/>
      <c r="E89" s="87"/>
      <c r="F89" s="87"/>
      <c r="G89" s="87"/>
      <c r="H89" s="87"/>
    </row>
    <row r="90" spans="1:8" ht="34.950000000000003" customHeight="1" x14ac:dyDescent="0.45">
      <c r="A90" s="86" t="str">
        <f>IF(Ergebnisse!K38=Ergebnisse!K78-1,"bitte eingeben:","")</f>
        <v/>
      </c>
      <c r="B90" s="134"/>
      <c r="C90" s="134"/>
      <c r="D90" s="134"/>
      <c r="E90" s="134"/>
      <c r="F90" s="134"/>
      <c r="G90" s="134"/>
      <c r="H90" s="134"/>
    </row>
    <row r="91" spans="1:8" ht="18" customHeight="1" x14ac:dyDescent="0.45">
      <c r="A91" s="83" t="s">
        <v>401</v>
      </c>
      <c r="B91" s="80"/>
      <c r="C91" s="80"/>
      <c r="D91" s="80"/>
      <c r="E91" s="80"/>
      <c r="F91" s="80"/>
      <c r="G91" s="80"/>
      <c r="H91" s="80"/>
    </row>
    <row r="92" spans="1:8" ht="34.950000000000003" customHeight="1" x14ac:dyDescent="0.45">
      <c r="A92" s="86" t="str">
        <f>IF(Ergebnisse!F38=Ergebnisse!F78-1,"bitte eingeben:","")</f>
        <v/>
      </c>
      <c r="B92" s="134"/>
      <c r="C92" s="134"/>
      <c r="D92" s="134"/>
      <c r="E92" s="134"/>
      <c r="F92" s="134"/>
      <c r="G92" s="134"/>
      <c r="H92" s="134"/>
    </row>
  </sheetData>
  <sheetProtection algorithmName="SHA-512" hashValue="Tfr1jjKQSuEk7oHoNlgRnV0So92nIZ1TE3LjoZQkLWC6/FmiFaUQ+S3exiSPDfVKn6jMnSA7dIlQiFNOBPOKEQ==" saltValue="d7HOMJwryDaZIc4Pt+M1mw==" spinCount="100000" sheet="1" objects="1" scenarios="1"/>
  <mergeCells count="59">
    <mergeCell ref="A7:H7"/>
    <mergeCell ref="A8:H8"/>
    <mergeCell ref="A9:H9"/>
    <mergeCell ref="A10:H10"/>
    <mergeCell ref="A11:H11"/>
    <mergeCell ref="B51:H51"/>
    <mergeCell ref="B52:H52"/>
    <mergeCell ref="B74:H74"/>
    <mergeCell ref="A77:H77"/>
    <mergeCell ref="G58:H58"/>
    <mergeCell ref="A55:F55"/>
    <mergeCell ref="G55:H55"/>
    <mergeCell ref="B76:H76"/>
    <mergeCell ref="B75:H75"/>
    <mergeCell ref="B53:H53"/>
    <mergeCell ref="B69:H69"/>
    <mergeCell ref="B71:H71"/>
    <mergeCell ref="B73:H73"/>
    <mergeCell ref="A59:H59"/>
    <mergeCell ref="B68:H68"/>
    <mergeCell ref="G63:H63"/>
    <mergeCell ref="B92:H92"/>
    <mergeCell ref="B90:H90"/>
    <mergeCell ref="B88:H88"/>
    <mergeCell ref="B86:H86"/>
    <mergeCell ref="B83:H83"/>
    <mergeCell ref="B41:H41"/>
    <mergeCell ref="A39:H39"/>
    <mergeCell ref="A13:H13"/>
    <mergeCell ref="A14:H14"/>
    <mergeCell ref="A15:H15"/>
    <mergeCell ref="A16:H16"/>
    <mergeCell ref="B49:H49"/>
    <mergeCell ref="B46:H46"/>
    <mergeCell ref="B44:H44"/>
    <mergeCell ref="B42:H42"/>
    <mergeCell ref="B43:H43"/>
    <mergeCell ref="B48:H48"/>
    <mergeCell ref="B72:H72"/>
    <mergeCell ref="B64:H64"/>
    <mergeCell ref="B67:H67"/>
    <mergeCell ref="B70:H70"/>
    <mergeCell ref="B66:H66"/>
    <mergeCell ref="E3:F3"/>
    <mergeCell ref="B65:H65"/>
    <mergeCell ref="B45:H45"/>
    <mergeCell ref="B47:H47"/>
    <mergeCell ref="B56:H56"/>
    <mergeCell ref="B54:H54"/>
    <mergeCell ref="B57:H57"/>
    <mergeCell ref="B50:H50"/>
    <mergeCell ref="B61:H61"/>
    <mergeCell ref="B62:H62"/>
    <mergeCell ref="A63:F63"/>
    <mergeCell ref="A58:F58"/>
    <mergeCell ref="A60:H60"/>
    <mergeCell ref="H19:I19"/>
    <mergeCell ref="B40:H40"/>
    <mergeCell ref="A12:H12"/>
  </mergeCells>
  <phoneticPr fontId="0" type="noConversion"/>
  <conditionalFormatting sqref="A73">
    <cfRule type="expression" dxfId="39" priority="37" stopIfTrue="1">
      <formula>$F$30-$H$30&lt;=0</formula>
    </cfRule>
  </conditionalFormatting>
  <conditionalFormatting sqref="B83">
    <cfRule type="expression" dxfId="38" priority="11" stopIfTrue="1">
      <formula>G78-$G$38=1</formula>
    </cfRule>
  </conditionalFormatting>
  <conditionalFormatting sqref="B86 I86">
    <cfRule type="expression" dxfId="37" priority="10" stopIfTrue="1">
      <formula>OR($I$38-5=0,$H$38-5=0)</formula>
    </cfRule>
  </conditionalFormatting>
  <conditionalFormatting sqref="B88 I88">
    <cfRule type="expression" dxfId="36" priority="9" stopIfTrue="1">
      <formula>J78-$J$38=1</formula>
    </cfRule>
  </conditionalFormatting>
  <conditionalFormatting sqref="B90 I90">
    <cfRule type="expression" dxfId="35" priority="7" stopIfTrue="1">
      <formula>K78-$K$38=1</formula>
    </cfRule>
  </conditionalFormatting>
  <conditionalFormatting sqref="B92 I92">
    <cfRule type="expression" dxfId="34" priority="8" stopIfTrue="1">
      <formula>F78-$F$38=1</formula>
    </cfRule>
  </conditionalFormatting>
  <conditionalFormatting sqref="B41:H41">
    <cfRule type="expression" dxfId="33" priority="3" stopIfTrue="1">
      <formula>OR($F$20-$H$20=0,NOT(I40))</formula>
    </cfRule>
  </conditionalFormatting>
  <conditionalFormatting sqref="B43:H43">
    <cfRule type="expression" dxfId="32" priority="21" stopIfTrue="1">
      <formula>OR($F$21-$H$21=0,NOT(I42))</formula>
    </cfRule>
  </conditionalFormatting>
  <conditionalFormatting sqref="B46:H46">
    <cfRule type="expression" dxfId="31" priority="23" stopIfTrue="1">
      <formula>OR($F$22-$H$22=0,NOT(I44))</formula>
    </cfRule>
  </conditionalFormatting>
  <conditionalFormatting sqref="B48:H48">
    <cfRule type="expression" dxfId="30" priority="25" stopIfTrue="1">
      <formula>OR($F$23-$H$23=0,NOT(I47))</formula>
    </cfRule>
  </conditionalFormatting>
  <conditionalFormatting sqref="B50:H50">
    <cfRule type="expression" dxfId="29" priority="24" stopIfTrue="1">
      <formula>OR($F$24-$H$24=0,NOT(I49))</formula>
    </cfRule>
  </conditionalFormatting>
  <conditionalFormatting sqref="B52:H52">
    <cfRule type="expression" dxfId="28" priority="2" stopIfTrue="1">
      <formula>OR($F$25-$H$25=0,NOT(I51))</formula>
    </cfRule>
  </conditionalFormatting>
  <conditionalFormatting sqref="B54:H54">
    <cfRule type="expression" dxfId="27" priority="26" stopIfTrue="1">
      <formula>OR($F$26-$H$26=0,NOT(I53))</formula>
    </cfRule>
  </conditionalFormatting>
  <conditionalFormatting sqref="B57:H57">
    <cfRule type="expression" dxfId="26" priority="29" stopIfTrue="1">
      <formula>OR($F$28-$H$28=0,NOT(I56))</formula>
    </cfRule>
  </conditionalFormatting>
  <conditionalFormatting sqref="B62:H62">
    <cfRule type="expression" dxfId="25" priority="30" stopIfTrue="1">
      <formula>OR($F$30-$H$30=0,NOT(I61))</formula>
    </cfRule>
  </conditionalFormatting>
  <conditionalFormatting sqref="B64:H65 B68:H68">
    <cfRule type="expression" dxfId="24" priority="14" stopIfTrue="1">
      <formula>$H$21-5=0</formula>
    </cfRule>
  </conditionalFormatting>
  <conditionalFormatting sqref="B66:H66">
    <cfRule type="expression" dxfId="23" priority="1" stopIfTrue="1">
      <formula>$G$32-3=0</formula>
    </cfRule>
  </conditionalFormatting>
  <conditionalFormatting sqref="B67:H67">
    <cfRule type="expression" dxfId="22" priority="32" stopIfTrue="1">
      <formula>OR($F$32-$H$32=0,$G$32-$I$32=0,NOT(I64))</formula>
    </cfRule>
  </conditionalFormatting>
  <conditionalFormatting sqref="B69:H69">
    <cfRule type="expression" dxfId="21" priority="36" stopIfTrue="1">
      <formula>OR($F$33-$H$33=0,NOT(I68))</formula>
    </cfRule>
  </conditionalFormatting>
  <conditionalFormatting sqref="B70:H70">
    <cfRule type="expression" dxfId="20" priority="15" stopIfTrue="1">
      <formula>$I$21-3=0</formula>
    </cfRule>
  </conditionalFormatting>
  <conditionalFormatting sqref="B71:H71">
    <cfRule type="expression" dxfId="19" priority="19" stopIfTrue="1">
      <formula>OR($F$34-$H$34=0,NOT(I70))</formula>
    </cfRule>
  </conditionalFormatting>
  <conditionalFormatting sqref="B72:H72">
    <cfRule type="expression" dxfId="18" priority="16" stopIfTrue="1">
      <formula>$I$21-10=0</formula>
    </cfRule>
  </conditionalFormatting>
  <conditionalFormatting sqref="B73:H73">
    <cfRule type="expression" dxfId="17" priority="38" stopIfTrue="1">
      <formula>$F$36-$H$36&lt;=0</formula>
    </cfRule>
  </conditionalFormatting>
  <conditionalFormatting sqref="B74:H74">
    <cfRule type="expression" dxfId="16" priority="39" stopIfTrue="1">
      <formula>OR($F$36-$H$36=0,NOT(I72))</formula>
    </cfRule>
  </conditionalFormatting>
  <conditionalFormatting sqref="B76:H76">
    <cfRule type="expression" dxfId="15" priority="41" stopIfTrue="1">
      <formula>OR($F$37-$H$37=0,NOT(I75))</formula>
    </cfRule>
  </conditionalFormatting>
  <conditionalFormatting sqref="F20">
    <cfRule type="expression" dxfId="14" priority="4" stopIfTrue="1">
      <formula>$F20-$H20=1</formula>
    </cfRule>
  </conditionalFormatting>
  <conditionalFormatting sqref="F21:F37">
    <cfRule type="expression" dxfId="13" priority="33" stopIfTrue="1">
      <formula>$F21-$H21=1</formula>
    </cfRule>
  </conditionalFormatting>
  <conditionalFormatting sqref="F36">
    <cfRule type="expression" dxfId="12" priority="18" stopIfTrue="1">
      <formula>$F$36-$H$36=1</formula>
    </cfRule>
  </conditionalFormatting>
  <conditionalFormatting sqref="F37">
    <cfRule type="expression" dxfId="11" priority="40" stopIfTrue="1">
      <formula>$F$37-$H$37=1</formula>
    </cfRule>
  </conditionalFormatting>
  <conditionalFormatting sqref="F38">
    <cfRule type="expression" dxfId="10" priority="5" stopIfTrue="1">
      <formula>$F$38-F78=0</formula>
    </cfRule>
  </conditionalFormatting>
  <conditionalFormatting sqref="G19:G20">
    <cfRule type="expression" dxfId="9" priority="22" stopIfTrue="1">
      <formula>SUM($G$21:$G$29)-16=0</formula>
    </cfRule>
  </conditionalFormatting>
  <conditionalFormatting sqref="G22">
    <cfRule type="expression" dxfId="8" priority="34" stopIfTrue="1">
      <formula>$G$22-$I$22=1</formula>
    </cfRule>
  </conditionalFormatting>
  <conditionalFormatting sqref="G32">
    <cfRule type="expression" dxfId="7" priority="35" stopIfTrue="1">
      <formula>$G$32-$I$32=1</formula>
    </cfRule>
  </conditionalFormatting>
  <conditionalFormatting sqref="G55:H55">
    <cfRule type="expression" dxfId="6" priority="27" stopIfTrue="1">
      <formula>($F$26-$H$26-1)&lt;0</formula>
    </cfRule>
  </conditionalFormatting>
  <conditionalFormatting sqref="G58:H58">
    <cfRule type="expression" dxfId="5" priority="28" stopIfTrue="1">
      <formula>($F$28-$H$28-1)&lt;0</formula>
    </cfRule>
  </conditionalFormatting>
  <conditionalFormatting sqref="G63:H63">
    <cfRule type="expression" dxfId="4" priority="31" stopIfTrue="1">
      <formula>($F$30-$H$30-1)&lt;0</formula>
    </cfRule>
  </conditionalFormatting>
  <conditionalFormatting sqref="G38:L38 G36:G38">
    <cfRule type="cellIs" dxfId="3" priority="17" stopIfTrue="1" operator="equal">
      <formula>10</formula>
    </cfRule>
  </conditionalFormatting>
  <conditionalFormatting sqref="H21:H31 H35:H38">
    <cfRule type="cellIs" dxfId="2" priority="12" stopIfTrue="1" operator="equal">
      <formula>6</formula>
    </cfRule>
  </conditionalFormatting>
  <conditionalFormatting sqref="I21:I31 I33:I35">
    <cfRule type="cellIs" dxfId="1" priority="13" stopIfTrue="1" operator="equal">
      <formula>11</formula>
    </cfRule>
  </conditionalFormatting>
  <conditionalFormatting sqref="I38">
    <cfRule type="cellIs" dxfId="0" priority="6" stopIfTrue="1" operator="equal">
      <formula>6</formula>
    </cfRule>
  </conditionalFormatting>
  <hyperlinks>
    <hyperlink ref="B4" r:id="rId1" xr:uid="{00000000-0004-0000-0800-000000000000}"/>
  </hyperlinks>
  <pageMargins left="0.59055118110236227" right="0.59055118110236227" top="0.59055118110236227" bottom="0.47244094488188981" header="0.31496062992125984" footer="0.23622047244094491"/>
  <pageSetup paperSize="9" orientation="landscape" verticalDpi="196" r:id="rId2"/>
  <headerFooter alignWithMargins="0">
    <oddHeader>&amp;LErgebnisdatenblatt&amp;C&amp;F&amp;RSeite &amp;P von &amp;N  Seiten</oddHeader>
    <oddFooter>&amp;L(c) LVU, 79336 Herbolzheim&amp;RTel +49 7643 40335; Fax: +49 7643 40319; info@lvus.de</oddFooter>
  </headerFooter>
  <rowBreaks count="4" manualBreakCount="4">
    <brk id="17" max="16383" man="1"/>
    <brk id="38" max="16383" man="1"/>
    <brk id="58" max="16383" man="1"/>
    <brk id="76"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2095" r:id="rId5" name="Drop Down 47">
              <controlPr locked="0" defaultSize="0" autoLine="0" autoPict="0">
                <anchor moveWithCells="1">
                  <from>
                    <xdr:col>1</xdr:col>
                    <xdr:colOff>21167</xdr:colOff>
                    <xdr:row>40</xdr:row>
                    <xdr:rowOff>436033</xdr:rowOff>
                  </from>
                  <to>
                    <xdr:col>7</xdr:col>
                    <xdr:colOff>630767</xdr:colOff>
                    <xdr:row>41</xdr:row>
                    <xdr:rowOff>198967</xdr:rowOff>
                  </to>
                </anchor>
              </controlPr>
            </control>
          </mc:Choice>
        </mc:AlternateContent>
        <mc:AlternateContent xmlns:mc="http://schemas.openxmlformats.org/markup-compatibility/2006">
          <mc:Choice Requires="x14">
            <control shapeId="2096" r:id="rId6" name="Drop Down 48">
              <controlPr locked="0" defaultSize="0" autoLine="0" autoPict="0">
                <anchor moveWithCells="1">
                  <from>
                    <xdr:col>1</xdr:col>
                    <xdr:colOff>21167</xdr:colOff>
                    <xdr:row>46</xdr:row>
                    <xdr:rowOff>8467</xdr:rowOff>
                  </from>
                  <to>
                    <xdr:col>7</xdr:col>
                    <xdr:colOff>630767</xdr:colOff>
                    <xdr:row>47</xdr:row>
                    <xdr:rowOff>0</xdr:rowOff>
                  </to>
                </anchor>
              </controlPr>
            </control>
          </mc:Choice>
        </mc:AlternateContent>
        <mc:AlternateContent xmlns:mc="http://schemas.openxmlformats.org/markup-compatibility/2006">
          <mc:Choice Requires="x14">
            <control shapeId="2097" r:id="rId7" name="Drop Down 49">
              <controlPr locked="0" defaultSize="0" autoLine="0" autoPict="0">
                <anchor moveWithCells="1">
                  <from>
                    <xdr:col>1</xdr:col>
                    <xdr:colOff>21167</xdr:colOff>
                    <xdr:row>47</xdr:row>
                    <xdr:rowOff>410633</xdr:rowOff>
                  </from>
                  <to>
                    <xdr:col>7</xdr:col>
                    <xdr:colOff>630767</xdr:colOff>
                    <xdr:row>48</xdr:row>
                    <xdr:rowOff>182033</xdr:rowOff>
                  </to>
                </anchor>
              </controlPr>
            </control>
          </mc:Choice>
        </mc:AlternateContent>
        <mc:AlternateContent xmlns:mc="http://schemas.openxmlformats.org/markup-compatibility/2006">
          <mc:Choice Requires="x14">
            <control shapeId="2098" r:id="rId8" name="Drop Down 50">
              <controlPr locked="0" defaultSize="0" autoLine="0" autoPict="0">
                <anchor moveWithCells="1">
                  <from>
                    <xdr:col>1</xdr:col>
                    <xdr:colOff>21167</xdr:colOff>
                    <xdr:row>42</xdr:row>
                    <xdr:rowOff>436033</xdr:rowOff>
                  </from>
                  <to>
                    <xdr:col>7</xdr:col>
                    <xdr:colOff>630767</xdr:colOff>
                    <xdr:row>43</xdr:row>
                    <xdr:rowOff>198967</xdr:rowOff>
                  </to>
                </anchor>
              </controlPr>
            </control>
          </mc:Choice>
        </mc:AlternateContent>
        <mc:AlternateContent xmlns:mc="http://schemas.openxmlformats.org/markup-compatibility/2006">
          <mc:Choice Requires="x14">
            <control shapeId="2099" r:id="rId9" name="Drop Down 51">
              <controlPr locked="0" defaultSize="0" autoLine="0" autoPict="0">
                <anchor moveWithCells="1">
                  <from>
                    <xdr:col>1</xdr:col>
                    <xdr:colOff>21167</xdr:colOff>
                    <xdr:row>63</xdr:row>
                    <xdr:rowOff>8467</xdr:rowOff>
                  </from>
                  <to>
                    <xdr:col>7</xdr:col>
                    <xdr:colOff>630767</xdr:colOff>
                    <xdr:row>63</xdr:row>
                    <xdr:rowOff>220133</xdr:rowOff>
                  </to>
                </anchor>
              </controlPr>
            </control>
          </mc:Choice>
        </mc:AlternateContent>
        <mc:AlternateContent xmlns:mc="http://schemas.openxmlformats.org/markup-compatibility/2006">
          <mc:Choice Requires="x14">
            <control shapeId="2100" r:id="rId10" name="Drop Down 52">
              <controlPr locked="0" defaultSize="0" autoLine="0" autoPict="0">
                <anchor moveWithCells="1">
                  <from>
                    <xdr:col>1</xdr:col>
                    <xdr:colOff>21167</xdr:colOff>
                    <xdr:row>69</xdr:row>
                    <xdr:rowOff>16933</xdr:rowOff>
                  </from>
                  <to>
                    <xdr:col>7</xdr:col>
                    <xdr:colOff>630767</xdr:colOff>
                    <xdr:row>70</xdr:row>
                    <xdr:rowOff>0</xdr:rowOff>
                  </to>
                </anchor>
              </controlPr>
            </control>
          </mc:Choice>
        </mc:AlternateContent>
        <mc:AlternateContent xmlns:mc="http://schemas.openxmlformats.org/markup-compatibility/2006">
          <mc:Choice Requires="x14">
            <control shapeId="2132" r:id="rId11" name="Drop Down 84">
              <controlPr locked="0" defaultSize="0" autoLine="0" autoPict="0">
                <anchor moveWithCells="1">
                  <from>
                    <xdr:col>1</xdr:col>
                    <xdr:colOff>21167</xdr:colOff>
                    <xdr:row>44</xdr:row>
                    <xdr:rowOff>0</xdr:rowOff>
                  </from>
                  <to>
                    <xdr:col>7</xdr:col>
                    <xdr:colOff>630767</xdr:colOff>
                    <xdr:row>44</xdr:row>
                    <xdr:rowOff>207433</xdr:rowOff>
                  </to>
                </anchor>
              </controlPr>
            </control>
          </mc:Choice>
        </mc:AlternateContent>
        <mc:AlternateContent xmlns:mc="http://schemas.openxmlformats.org/markup-compatibility/2006">
          <mc:Choice Requires="x14">
            <control shapeId="2135" r:id="rId12" name="Drop Down 87">
              <controlPr locked="0" defaultSize="0" autoLine="0" autoPict="0">
                <anchor moveWithCells="1">
                  <from>
                    <xdr:col>1</xdr:col>
                    <xdr:colOff>21167</xdr:colOff>
                    <xdr:row>52</xdr:row>
                    <xdr:rowOff>16933</xdr:rowOff>
                  </from>
                  <to>
                    <xdr:col>7</xdr:col>
                    <xdr:colOff>630767</xdr:colOff>
                    <xdr:row>53</xdr:row>
                    <xdr:rowOff>16933</xdr:rowOff>
                  </to>
                </anchor>
              </controlPr>
            </control>
          </mc:Choice>
        </mc:AlternateContent>
        <mc:AlternateContent xmlns:mc="http://schemas.openxmlformats.org/markup-compatibility/2006">
          <mc:Choice Requires="x14">
            <control shapeId="2136" r:id="rId13" name="Drop Down 88">
              <controlPr locked="0" defaultSize="0" autoLine="0" autoPict="0">
                <anchor moveWithCells="1">
                  <from>
                    <xdr:col>1</xdr:col>
                    <xdr:colOff>21167</xdr:colOff>
                    <xdr:row>55</xdr:row>
                    <xdr:rowOff>8467</xdr:rowOff>
                  </from>
                  <to>
                    <xdr:col>7</xdr:col>
                    <xdr:colOff>630767</xdr:colOff>
                    <xdr:row>55</xdr:row>
                    <xdr:rowOff>220133</xdr:rowOff>
                  </to>
                </anchor>
              </controlPr>
            </control>
          </mc:Choice>
        </mc:AlternateContent>
        <mc:AlternateContent xmlns:mc="http://schemas.openxmlformats.org/markup-compatibility/2006">
          <mc:Choice Requires="x14">
            <control shapeId="2137" r:id="rId14" name="Drop Down 89">
              <controlPr locked="0" defaultSize="0" autoLine="0" autoPict="0">
                <anchor moveWithCells="1">
                  <from>
                    <xdr:col>1</xdr:col>
                    <xdr:colOff>21167</xdr:colOff>
                    <xdr:row>60</xdr:row>
                    <xdr:rowOff>8467</xdr:rowOff>
                  </from>
                  <to>
                    <xdr:col>7</xdr:col>
                    <xdr:colOff>630767</xdr:colOff>
                    <xdr:row>60</xdr:row>
                    <xdr:rowOff>220133</xdr:rowOff>
                  </to>
                </anchor>
              </controlPr>
            </control>
          </mc:Choice>
        </mc:AlternateContent>
        <mc:AlternateContent xmlns:mc="http://schemas.openxmlformats.org/markup-compatibility/2006">
          <mc:Choice Requires="x14">
            <control shapeId="2138" r:id="rId15" name="Drop Down 90">
              <controlPr locked="0" defaultSize="0" autoLine="0" autoPict="0">
                <anchor moveWithCells="1">
                  <from>
                    <xdr:col>1</xdr:col>
                    <xdr:colOff>21167</xdr:colOff>
                    <xdr:row>67</xdr:row>
                    <xdr:rowOff>16933</xdr:rowOff>
                  </from>
                  <to>
                    <xdr:col>7</xdr:col>
                    <xdr:colOff>630767</xdr:colOff>
                    <xdr:row>67</xdr:row>
                    <xdr:rowOff>220133</xdr:rowOff>
                  </to>
                </anchor>
              </controlPr>
            </control>
          </mc:Choice>
        </mc:AlternateContent>
        <mc:AlternateContent xmlns:mc="http://schemas.openxmlformats.org/markup-compatibility/2006">
          <mc:Choice Requires="x14">
            <control shapeId="2139" r:id="rId16" name="Drop Down 91">
              <controlPr locked="0" defaultSize="0" autoLine="0" autoPict="0">
                <anchor moveWithCells="1">
                  <from>
                    <xdr:col>1</xdr:col>
                    <xdr:colOff>21167</xdr:colOff>
                    <xdr:row>64</xdr:row>
                    <xdr:rowOff>8467</xdr:rowOff>
                  </from>
                  <to>
                    <xdr:col>7</xdr:col>
                    <xdr:colOff>630767</xdr:colOff>
                    <xdr:row>64</xdr:row>
                    <xdr:rowOff>220133</xdr:rowOff>
                  </to>
                </anchor>
              </controlPr>
            </control>
          </mc:Choice>
        </mc:AlternateContent>
        <mc:AlternateContent xmlns:mc="http://schemas.openxmlformats.org/markup-compatibility/2006">
          <mc:Choice Requires="x14">
            <control shapeId="2140" r:id="rId17" name="Drop Down 92">
              <controlPr locked="0" defaultSize="0" autoLine="0" autoPict="0">
                <anchor moveWithCells="1">
                  <from>
                    <xdr:col>6</xdr:col>
                    <xdr:colOff>16933</xdr:colOff>
                    <xdr:row>16</xdr:row>
                    <xdr:rowOff>21167</xdr:rowOff>
                  </from>
                  <to>
                    <xdr:col>7</xdr:col>
                    <xdr:colOff>0</xdr:colOff>
                    <xdr:row>16</xdr:row>
                    <xdr:rowOff>313267</xdr:rowOff>
                  </to>
                </anchor>
              </controlPr>
            </control>
          </mc:Choice>
        </mc:AlternateContent>
        <mc:AlternateContent xmlns:mc="http://schemas.openxmlformats.org/markup-compatibility/2006">
          <mc:Choice Requires="x14">
            <control shapeId="2141" r:id="rId18" name="Drop Down 93">
              <controlPr locked="0" defaultSize="0" autoLine="0" autoPict="0">
                <anchor moveWithCells="1">
                  <from>
                    <xdr:col>1</xdr:col>
                    <xdr:colOff>21167</xdr:colOff>
                    <xdr:row>71</xdr:row>
                    <xdr:rowOff>21167</xdr:rowOff>
                  </from>
                  <to>
                    <xdr:col>7</xdr:col>
                    <xdr:colOff>630767</xdr:colOff>
                    <xdr:row>72</xdr:row>
                    <xdr:rowOff>8467</xdr:rowOff>
                  </to>
                </anchor>
              </controlPr>
            </control>
          </mc:Choice>
        </mc:AlternateContent>
        <mc:AlternateContent xmlns:mc="http://schemas.openxmlformats.org/markup-compatibility/2006">
          <mc:Choice Requires="x14">
            <control shapeId="2142" r:id="rId19" name="Drop Down 94">
              <controlPr locked="0" defaultSize="0" autoLine="0" autoPict="0">
                <anchor moveWithCells="1">
                  <from>
                    <xdr:col>1</xdr:col>
                    <xdr:colOff>21167</xdr:colOff>
                    <xdr:row>74</xdr:row>
                    <xdr:rowOff>38100</xdr:rowOff>
                  </from>
                  <to>
                    <xdr:col>7</xdr:col>
                    <xdr:colOff>630767</xdr:colOff>
                    <xdr:row>75</xdr:row>
                    <xdr:rowOff>16933</xdr:rowOff>
                  </to>
                </anchor>
              </controlPr>
            </control>
          </mc:Choice>
        </mc:AlternateContent>
        <mc:AlternateContent xmlns:mc="http://schemas.openxmlformats.org/markup-compatibility/2006">
          <mc:Choice Requires="x14">
            <control shapeId="2143" r:id="rId20" name="Drop Down 95">
              <controlPr locked="0" defaultSize="0" autoLine="0" autoPict="0">
                <anchor moveWithCells="1">
                  <from>
                    <xdr:col>1</xdr:col>
                    <xdr:colOff>8467</xdr:colOff>
                    <xdr:row>79</xdr:row>
                    <xdr:rowOff>46567</xdr:rowOff>
                  </from>
                  <to>
                    <xdr:col>2</xdr:col>
                    <xdr:colOff>266700</xdr:colOff>
                    <xdr:row>80</xdr:row>
                    <xdr:rowOff>38100</xdr:rowOff>
                  </to>
                </anchor>
              </controlPr>
            </control>
          </mc:Choice>
        </mc:AlternateContent>
        <mc:AlternateContent xmlns:mc="http://schemas.openxmlformats.org/markup-compatibility/2006">
          <mc:Choice Requires="x14">
            <control shapeId="2144" r:id="rId21" name="Drop Down 96">
              <controlPr locked="0" defaultSize="0" autoLine="0" autoPict="0">
                <anchor moveWithCells="1">
                  <from>
                    <xdr:col>1</xdr:col>
                    <xdr:colOff>8467</xdr:colOff>
                    <xdr:row>81</xdr:row>
                    <xdr:rowOff>46567</xdr:rowOff>
                  </from>
                  <to>
                    <xdr:col>7</xdr:col>
                    <xdr:colOff>626533</xdr:colOff>
                    <xdr:row>82</xdr:row>
                    <xdr:rowOff>38100</xdr:rowOff>
                  </to>
                </anchor>
              </controlPr>
            </control>
          </mc:Choice>
        </mc:AlternateContent>
        <mc:AlternateContent xmlns:mc="http://schemas.openxmlformats.org/markup-compatibility/2006">
          <mc:Choice Requires="x14">
            <control shapeId="2145" r:id="rId22" name="Drop Down 97">
              <controlPr locked="0" defaultSize="0" autoLine="0" autoPict="0">
                <anchor moveWithCells="1">
                  <from>
                    <xdr:col>1</xdr:col>
                    <xdr:colOff>21167</xdr:colOff>
                    <xdr:row>83</xdr:row>
                    <xdr:rowOff>46567</xdr:rowOff>
                  </from>
                  <to>
                    <xdr:col>7</xdr:col>
                    <xdr:colOff>630767</xdr:colOff>
                    <xdr:row>84</xdr:row>
                    <xdr:rowOff>38100</xdr:rowOff>
                  </to>
                </anchor>
              </controlPr>
            </control>
          </mc:Choice>
        </mc:AlternateContent>
        <mc:AlternateContent xmlns:mc="http://schemas.openxmlformats.org/markup-compatibility/2006">
          <mc:Choice Requires="x14">
            <control shapeId="2146" r:id="rId23" name="Drop Down 98">
              <controlPr locked="0" defaultSize="0" autoLine="0" autoPict="0">
                <anchor moveWithCells="1">
                  <from>
                    <xdr:col>1</xdr:col>
                    <xdr:colOff>8467</xdr:colOff>
                    <xdr:row>84</xdr:row>
                    <xdr:rowOff>67733</xdr:rowOff>
                  </from>
                  <to>
                    <xdr:col>7</xdr:col>
                    <xdr:colOff>626533</xdr:colOff>
                    <xdr:row>85</xdr:row>
                    <xdr:rowOff>55033</xdr:rowOff>
                  </to>
                </anchor>
              </controlPr>
            </control>
          </mc:Choice>
        </mc:AlternateContent>
        <mc:AlternateContent xmlns:mc="http://schemas.openxmlformats.org/markup-compatibility/2006">
          <mc:Choice Requires="x14">
            <control shapeId="2147" r:id="rId24" name="Drop Down 99">
              <controlPr locked="0" defaultSize="0" autoLine="0" autoPict="0">
                <anchor moveWithCells="1">
                  <from>
                    <xdr:col>1</xdr:col>
                    <xdr:colOff>8467</xdr:colOff>
                    <xdr:row>86</xdr:row>
                    <xdr:rowOff>59267</xdr:rowOff>
                  </from>
                  <to>
                    <xdr:col>7</xdr:col>
                    <xdr:colOff>626533</xdr:colOff>
                    <xdr:row>87</xdr:row>
                    <xdr:rowOff>46567</xdr:rowOff>
                  </to>
                </anchor>
              </controlPr>
            </control>
          </mc:Choice>
        </mc:AlternateContent>
        <mc:AlternateContent xmlns:mc="http://schemas.openxmlformats.org/markup-compatibility/2006">
          <mc:Choice Requires="x14">
            <control shapeId="2148" r:id="rId25" name="Drop Down 100">
              <controlPr locked="0" defaultSize="0" autoLine="0" autoPict="0">
                <anchor moveWithCells="1">
                  <from>
                    <xdr:col>1</xdr:col>
                    <xdr:colOff>8467</xdr:colOff>
                    <xdr:row>88</xdr:row>
                    <xdr:rowOff>59267</xdr:rowOff>
                  </from>
                  <to>
                    <xdr:col>7</xdr:col>
                    <xdr:colOff>626533</xdr:colOff>
                    <xdr:row>89</xdr:row>
                    <xdr:rowOff>46567</xdr:rowOff>
                  </to>
                </anchor>
              </controlPr>
            </control>
          </mc:Choice>
        </mc:AlternateContent>
        <mc:AlternateContent xmlns:mc="http://schemas.openxmlformats.org/markup-compatibility/2006">
          <mc:Choice Requires="x14">
            <control shapeId="2149" r:id="rId26" name="Drop Down 101">
              <controlPr locked="0" defaultSize="0" autoLine="0" autoPict="0">
                <anchor moveWithCells="1">
                  <from>
                    <xdr:col>1</xdr:col>
                    <xdr:colOff>8467</xdr:colOff>
                    <xdr:row>90</xdr:row>
                    <xdr:rowOff>76200</xdr:rowOff>
                  </from>
                  <to>
                    <xdr:col>7</xdr:col>
                    <xdr:colOff>626533</xdr:colOff>
                    <xdr:row>91</xdr:row>
                    <xdr:rowOff>59267</xdr:rowOff>
                  </to>
                </anchor>
              </controlPr>
            </control>
          </mc:Choice>
        </mc:AlternateContent>
        <mc:AlternateContent xmlns:mc="http://schemas.openxmlformats.org/markup-compatibility/2006">
          <mc:Choice Requires="x14">
            <control shapeId="2150" r:id="rId27" name="Drop Down 102">
              <controlPr locked="0" defaultSize="0" autoLine="0" autoPict="0">
                <anchor moveWithCells="1">
                  <from>
                    <xdr:col>1</xdr:col>
                    <xdr:colOff>21167</xdr:colOff>
                    <xdr:row>39</xdr:row>
                    <xdr:rowOff>8467</xdr:rowOff>
                  </from>
                  <to>
                    <xdr:col>7</xdr:col>
                    <xdr:colOff>630767</xdr:colOff>
                    <xdr:row>39</xdr:row>
                    <xdr:rowOff>220133</xdr:rowOff>
                  </to>
                </anchor>
              </controlPr>
            </control>
          </mc:Choice>
        </mc:AlternateContent>
        <mc:AlternateContent xmlns:mc="http://schemas.openxmlformats.org/markup-compatibility/2006">
          <mc:Choice Requires="x14">
            <control shapeId="2151" r:id="rId28" name="Drop Down 103">
              <controlPr locked="0" defaultSize="0" autoLine="0" autoPict="0">
                <anchor moveWithCells="1">
                  <from>
                    <xdr:col>1</xdr:col>
                    <xdr:colOff>21167</xdr:colOff>
                    <xdr:row>50</xdr:row>
                    <xdr:rowOff>16933</xdr:rowOff>
                  </from>
                  <to>
                    <xdr:col>7</xdr:col>
                    <xdr:colOff>630767</xdr:colOff>
                    <xdr:row>51</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26</vt:i4>
      </vt:variant>
      <vt:variant>
        <vt:lpstr>Benannte Bereiche</vt:lpstr>
      </vt:variant>
      <vt:variant>
        <vt:i4>9</vt:i4>
      </vt:variant>
    </vt:vector>
  </HeadingPairs>
  <TitlesOfParts>
    <vt:vector size="35" baseType="lpstr">
      <vt:lpstr>Significance</vt:lpstr>
      <vt:lpstr>Reporting</vt:lpstr>
      <vt:lpstr>Auswertung</vt:lpstr>
      <vt:lpstr>Datenübernahme</vt:lpstr>
      <vt:lpstr>Signifikanz</vt:lpstr>
      <vt:lpstr>Ausfüllhinweise</vt:lpstr>
      <vt:lpstr>Kontakt</vt:lpstr>
      <vt:lpstr>Teilnehmerdaten</vt:lpstr>
      <vt:lpstr>Ergebnisse</vt:lpstr>
      <vt:lpstr>Mitteilungen</vt:lpstr>
      <vt:lpstr>Elemente</vt:lpstr>
      <vt:lpstr>aw</vt:lpstr>
      <vt:lpstr>Wasser</vt:lpstr>
      <vt:lpstr>Asche</vt:lpstr>
      <vt:lpstr>Rohprotein</vt:lpstr>
      <vt:lpstr>Fett</vt:lpstr>
      <vt:lpstr>Fett_gesaettigt</vt:lpstr>
      <vt:lpstr>HBZ</vt:lpstr>
      <vt:lpstr>Buttersre</vt:lpstr>
      <vt:lpstr>BSME</vt:lpstr>
      <vt:lpstr>Stärke</vt:lpstr>
      <vt:lpstr>Saccharose</vt:lpstr>
      <vt:lpstr>Cholesterin</vt:lpstr>
      <vt:lpstr>Gesamtsterine</vt:lpstr>
      <vt:lpstr>Ballaststoffe</vt:lpstr>
      <vt:lpstr>Kochsalz</vt:lpstr>
      <vt:lpstr>Auswertung!_ftn1</vt:lpstr>
      <vt:lpstr>Significance!_ftnref1</vt:lpstr>
      <vt:lpstr>Datenübernahme!Druckbereich</vt:lpstr>
      <vt:lpstr>Ergebnisse!Druckbereich</vt:lpstr>
      <vt:lpstr>Signifikanz!Druckbereich</vt:lpstr>
      <vt:lpstr>Ausfüllhinweise!OLE_LINK1</vt:lpstr>
      <vt:lpstr>Reporting!OLE_LINK1</vt:lpstr>
      <vt:lpstr>Reporting!OLE_LINK2</vt:lpstr>
      <vt:lpstr>Parameter2</vt:lpstr>
    </vt:vector>
  </TitlesOfParts>
  <Company>LVU</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Ute und Ralf Lippold</dc:creator>
  <cp:lastModifiedBy>Ute Lippold</cp:lastModifiedBy>
  <cp:lastPrinted>2023-10-22T19:32:58Z</cp:lastPrinted>
  <dcterms:created xsi:type="dcterms:W3CDTF">2005-02-14T18:41:01Z</dcterms:created>
  <dcterms:modified xsi:type="dcterms:W3CDTF">2023-10-22T19:40:19Z</dcterms:modified>
</cp:coreProperties>
</file>